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125" activeTab="0"/>
  </bookViews>
  <sheets>
    <sheet name="run-notes" sheetId="1" r:id="rId1"/>
    <sheet name="problems" sheetId="2" r:id="rId2"/>
    <sheet name="BERMS Low Alt XY-DDs -2 Fli (2)" sheetId="3" r:id="rId3"/>
    <sheet name="footprint-calc" sheetId="4" r:id="rId4"/>
    <sheet name="hours" sheetId="5" r:id="rId5"/>
    <sheet name="Toose-offsets" sheetId="6" r:id="rId6"/>
  </sheets>
  <externalReferences>
    <externalReference r:id="rId9"/>
    <externalReference r:id="rId10"/>
  </externalReferences>
  <definedNames>
    <definedName name="DATABASE" localSheetId="2">'[2]BERMS Study Area Box'!#REF!</definedName>
    <definedName name="DATABASE">'[1]BERMS Study Area Box'!#REF!</definedName>
    <definedName name="_xlnm.Print_Area" localSheetId="2">'BERMS Low Alt XY-DDs -2 Fli (2)'!$A$1:$Y$104</definedName>
    <definedName name="_xlnm.Print_Titles" localSheetId="1">'problems'!$1:$5</definedName>
    <definedName name="_xlnm.Print_Titles" localSheetId="0">'run-notes'!$1:$5</definedName>
  </definedNames>
  <calcPr fullCalcOnLoad="1"/>
</workbook>
</file>

<file path=xl/sharedStrings.xml><?xml version="1.0" encoding="utf-8"?>
<sst xmlns="http://schemas.openxmlformats.org/spreadsheetml/2006/main" count="824" uniqueCount="388">
  <si>
    <t>time</t>
  </si>
  <si>
    <t>crew:</t>
  </si>
  <si>
    <t>Flight #: ______n/a</t>
  </si>
  <si>
    <t xml:space="preserve">fml 1520, fml 83  </t>
  </si>
  <si>
    <t>19V</t>
  </si>
  <si>
    <t>19H</t>
  </si>
  <si>
    <t>37V</t>
  </si>
  <si>
    <t>37H</t>
  </si>
  <si>
    <t>89V</t>
  </si>
  <si>
    <t>89H</t>
  </si>
  <si>
    <t>6.9V</t>
  </si>
  <si>
    <t>6.9H</t>
  </si>
  <si>
    <t>1.4V</t>
  </si>
  <si>
    <t>1.4H</t>
  </si>
  <si>
    <t>Problems</t>
  </si>
  <si>
    <t>CanEX-SM10 Notes and Problems</t>
  </si>
  <si>
    <t>stamp</t>
  </si>
  <si>
    <t>T/Td</t>
  </si>
  <si>
    <t>CanEX-SM10 Flight Notes</t>
  </si>
  <si>
    <t>point</t>
  </si>
  <si>
    <t>Local time = UTC - 6</t>
  </si>
  <si>
    <t>Segment Length (km)</t>
  </si>
  <si>
    <t>Start Latitude (N)</t>
  </si>
  <si>
    <t>Start Longitude (W)</t>
  </si>
  <si>
    <t>Name</t>
  </si>
  <si>
    <t>End Latitude (N)</t>
  </si>
  <si>
    <t>End Longitude (W)</t>
  </si>
  <si>
    <t>Segment Air Time</t>
  </si>
  <si>
    <t>Nautical Mile Offset</t>
  </si>
  <si>
    <t>YXE</t>
  </si>
  <si>
    <t>-</t>
  </si>
  <si>
    <t/>
  </si>
  <si>
    <t>offset</t>
  </si>
  <si>
    <t>angle</t>
  </si>
  <si>
    <t>altitude-calc</t>
  </si>
  <si>
    <t>or</t>
  </si>
  <si>
    <t>alt-agl-ft</t>
  </si>
  <si>
    <t>offset-nm-calc</t>
  </si>
  <si>
    <t>at 55 deg</t>
  </si>
  <si>
    <t>at 25 deg</t>
  </si>
  <si>
    <t>swath-km</t>
  </si>
  <si>
    <t>swath-nm</t>
  </si>
  <si>
    <t>Nautical Mile Offset: Flight Path from Swath Centreline</t>
  </si>
  <si>
    <t>NRC Aircraft Flying Heights (ft):</t>
  </si>
  <si>
    <t>NRC Aircraft Flying Heights (m):</t>
  </si>
  <si>
    <t>1.4GHz</t>
  </si>
  <si>
    <t>Approx. IFOV:  (m)                            width x length</t>
  </si>
  <si>
    <t>Distance (m): Flight Path to Footprint Edge</t>
  </si>
  <si>
    <t>Distance (m): Flight Path to Footprint Centre</t>
  </si>
  <si>
    <t>115-182 x 188</t>
  </si>
  <si>
    <t>231-365 x 375</t>
  </si>
  <si>
    <t>346-547 x 563</t>
  </si>
  <si>
    <t>461-729 x 751</t>
  </si>
  <si>
    <t>577-911 x 938</t>
  </si>
  <si>
    <t>692-1094 x 1126</t>
  </si>
  <si>
    <t>808-1276 x 1314</t>
  </si>
  <si>
    <t>923-1458 x 1501</t>
  </si>
  <si>
    <t>1038-1641 x 1689</t>
  </si>
  <si>
    <t>1154-1823 x 1877</t>
  </si>
  <si>
    <t>1269-2005 x 2064</t>
  </si>
  <si>
    <t>1384-2187 x 2252</t>
  </si>
  <si>
    <t>1500-2370 x 2440</t>
  </si>
  <si>
    <t>1615-2552 x 2627</t>
  </si>
  <si>
    <t>1730-2734 x 2815</t>
  </si>
  <si>
    <t>1846-2917 x 3002</t>
  </si>
  <si>
    <t>1961-3099 x 3190</t>
  </si>
  <si>
    <t>2077-3281 x 3378</t>
  </si>
  <si>
    <t>2192-3463 x 3565</t>
  </si>
  <si>
    <t>2307-3646 x 3753</t>
  </si>
  <si>
    <t>2423-3828 x 3941</t>
  </si>
  <si>
    <t>alt (agl)</t>
  </si>
  <si>
    <t>Sunday</t>
  </si>
  <si>
    <t>x1.5</t>
  </si>
  <si>
    <t>hours</t>
  </si>
  <si>
    <t>x2</t>
  </si>
  <si>
    <t>extended</t>
  </si>
  <si>
    <t>Saturday</t>
  </si>
  <si>
    <t>Tuesday</t>
  </si>
  <si>
    <t>Wednesday</t>
  </si>
  <si>
    <t>Thursday</t>
  </si>
  <si>
    <t>Friday</t>
  </si>
  <si>
    <t>Monday</t>
  </si>
  <si>
    <t>cum</t>
  </si>
  <si>
    <t>Toose</t>
  </si>
  <si>
    <t>Brown, Ramesh</t>
  </si>
  <si>
    <t>s</t>
  </si>
  <si>
    <t>Entering Turn</t>
  </si>
  <si>
    <t>Touchdown</t>
  </si>
  <si>
    <t>date: _________16-Jun-2010</t>
  </si>
  <si>
    <t>Flight #: ______22</t>
  </si>
  <si>
    <t>Prince Albert Airport - BERMS study area Flight 1 - going to attempt 2 flight option today. Flying VFR</t>
  </si>
  <si>
    <t>High cirrus cloud - with blue skies</t>
  </si>
  <si>
    <t>RFI spike at 1.478</t>
  </si>
  <si>
    <t>RFI spike at 1.448 - large - and 1.408</t>
  </si>
  <si>
    <t>DAS Time 114715</t>
  </si>
  <si>
    <t>Saskatoon Airport to Prince Albert Airport</t>
  </si>
  <si>
    <t>Flight Description</t>
  </si>
  <si>
    <t>Transit flights between Saskatoon and Prince Albert</t>
  </si>
  <si>
    <t>Straight Line Distance - No Turns (km)</t>
  </si>
  <si>
    <t>Straight Line Distance - No Turns (NM)</t>
  </si>
  <si>
    <t>Number of Turns</t>
  </si>
  <si>
    <t>Time/turn</t>
  </si>
  <si>
    <t>Total Turn Time</t>
  </si>
  <si>
    <t>Total Air Time</t>
  </si>
  <si>
    <t>Flight Segment Length (NM)</t>
  </si>
  <si>
    <t>Start Point                                                   (decimal degrees)</t>
  </si>
  <si>
    <t>End Point                                                   (decimal degrees)</t>
  </si>
  <si>
    <t>Start Point                                                                                                   (degrees/decimal minutes)</t>
  </si>
  <si>
    <t>End Point                                                         (degrees/decimal minutes)</t>
  </si>
  <si>
    <t>GPS Altitude (ft)</t>
  </si>
  <si>
    <t>Flight Segment Description</t>
  </si>
  <si>
    <t>Latitude (N)</t>
  </si>
  <si>
    <t>Longitude (W)</t>
  </si>
  <si>
    <t>Deg.</t>
  </si>
  <si>
    <t>Min.</t>
  </si>
  <si>
    <t>Flight Segment 1</t>
  </si>
  <si>
    <t>Transit Flight - YXE to YPA</t>
  </si>
  <si>
    <t>YPA</t>
  </si>
  <si>
    <t xml:space="preserve">Note: Aircraft ground speed is 56.6m/sec OR 203.7 km/hr OR 110NM/hr </t>
  </si>
  <si>
    <t>*Note: All times are in hours</t>
  </si>
  <si>
    <t>TOTAL FLIGHT AIR TIME</t>
  </si>
  <si>
    <t>Prince Albert Airport to Prince Albert Airport</t>
  </si>
  <si>
    <t>BERMS Study Area Flight #1</t>
  </si>
  <si>
    <t>Altitude 2341m (7,680 ft)</t>
  </si>
  <si>
    <t>BERMS Study 33-71km study area</t>
  </si>
  <si>
    <t>IFOV 1384-2187 x 2252</t>
  </si>
  <si>
    <t>Transit Flight - YPA to BRM01</t>
  </si>
  <si>
    <t>BRM01</t>
  </si>
  <si>
    <t>Flight Segment 2</t>
  </si>
  <si>
    <t>Science Flight - BRM01 to BRM02</t>
  </si>
  <si>
    <t>BRM02</t>
  </si>
  <si>
    <t>Flight Segment 3</t>
  </si>
  <si>
    <t>Science Flight - BRM03 to BRM04</t>
  </si>
  <si>
    <t>BRM03</t>
  </si>
  <si>
    <t>BRM04</t>
  </si>
  <si>
    <t>Flight Segment 4</t>
  </si>
  <si>
    <t>Science Flight - BRM05 to BRM06</t>
  </si>
  <si>
    <t>BRM05</t>
  </si>
  <si>
    <t>BRM06</t>
  </si>
  <si>
    <t>Flight Segment 5</t>
  </si>
  <si>
    <t>Science Flight - BRM07 to BRM08</t>
  </si>
  <si>
    <t>BRM07</t>
  </si>
  <si>
    <t>BRM08</t>
  </si>
  <si>
    <t>Flight Segment 6</t>
  </si>
  <si>
    <t>Science Flight - BRM09 to BRM10</t>
  </si>
  <si>
    <t>BRM09</t>
  </si>
  <si>
    <t>BRM10</t>
  </si>
  <si>
    <t>Flight Segment 7</t>
  </si>
  <si>
    <t>Science Flight - BRM11 to BRM12</t>
  </si>
  <si>
    <t>BRM11</t>
  </si>
  <si>
    <t>BRM12</t>
  </si>
  <si>
    <t>Flight Segment 8</t>
  </si>
  <si>
    <t>Science Flight - BRM13 to BRM14</t>
  </si>
  <si>
    <t>BRM13</t>
  </si>
  <si>
    <t>BRM14</t>
  </si>
  <si>
    <t>Flight Segment 9</t>
  </si>
  <si>
    <t>Science Flight - BRM15 to BRM16</t>
  </si>
  <si>
    <t>BRM15</t>
  </si>
  <si>
    <t>BRM16</t>
  </si>
  <si>
    <t>Flight Segment 10</t>
  </si>
  <si>
    <t>Science Flight - BRM17 to BRM18</t>
  </si>
  <si>
    <t>BRM17</t>
  </si>
  <si>
    <t>BRM18</t>
  </si>
  <si>
    <t>Flight Segment 11</t>
  </si>
  <si>
    <t>Science Flight - BRM19 to BRM20</t>
  </si>
  <si>
    <t>BRM19</t>
  </si>
  <si>
    <t>BRM20</t>
  </si>
  <si>
    <t>Flight Segment 12</t>
  </si>
  <si>
    <t>Transit Flight - BRM20 to YPA</t>
  </si>
  <si>
    <t>0.040hrs = 2.4min = 1 Grid flight turn</t>
  </si>
  <si>
    <t>BERMS Study Area Flight #2</t>
  </si>
  <si>
    <t>Transit Flight - YPA to BRM21</t>
  </si>
  <si>
    <t>BRM21</t>
  </si>
  <si>
    <t>Science Flight - BRM21 to BRM22</t>
  </si>
  <si>
    <t>BRM22</t>
  </si>
  <si>
    <t>Transit Flight - BRM22 to BRM19</t>
  </si>
  <si>
    <t>Repeat Science Flight - BRM19 to BRM20</t>
  </si>
  <si>
    <t>Science Flight - BRM23 to BRM24</t>
  </si>
  <si>
    <t>BRM23</t>
  </si>
  <si>
    <t>BRM24</t>
  </si>
  <si>
    <t>Science Flight - BRM25 to BRM26</t>
  </si>
  <si>
    <t>BRM25</t>
  </si>
  <si>
    <t>BRM26</t>
  </si>
  <si>
    <t>Science Flight - BRM27 to BRM28</t>
  </si>
  <si>
    <t>BRM27</t>
  </si>
  <si>
    <t>BRM28</t>
  </si>
  <si>
    <t>Science Flight - BRM29 to BRM30</t>
  </si>
  <si>
    <t>BRM29</t>
  </si>
  <si>
    <t>BRM30</t>
  </si>
  <si>
    <t>Science Flight - BRM31 to BRM32</t>
  </si>
  <si>
    <t>BRM31</t>
  </si>
  <si>
    <t>BRM32</t>
  </si>
  <si>
    <t>Science Flight - BRM33 to BRM34</t>
  </si>
  <si>
    <t>BRM33</t>
  </si>
  <si>
    <t>BRM34</t>
  </si>
  <si>
    <t>Transit Flight - BRM34 to BRM21</t>
  </si>
  <si>
    <t>Flight Segment 13</t>
  </si>
  <si>
    <t>Transit Flight - BRM22 to BRM35</t>
  </si>
  <si>
    <t>BRM35</t>
  </si>
  <si>
    <t>Flight Segment 14</t>
  </si>
  <si>
    <t>Science Flight - BRM35 to BRM36</t>
  </si>
  <si>
    <t>BRM36</t>
  </si>
  <si>
    <t>Flight Segment 15</t>
  </si>
  <si>
    <t>Transit Flight - BRM36 to YPA</t>
  </si>
  <si>
    <t>Prince Albert Airport to Saskatoon Airport</t>
  </si>
  <si>
    <t>Transit Flight - YPA to YXE</t>
  </si>
  <si>
    <t>Total air time including transit from Saskatoon and 2 science flights</t>
  </si>
  <si>
    <t>TOTAL DAY AIR TIME</t>
  </si>
  <si>
    <t>TOOSE</t>
  </si>
  <si>
    <t>Airborne - Take off</t>
  </si>
  <si>
    <t>some ground fog surrounding airport, bvut already burning off</t>
  </si>
  <si>
    <t>cleared spectrum analyzer screen</t>
  </si>
  <si>
    <t>saved spectrum analyzer screen - Flight22-1</t>
  </si>
  <si>
    <t>climbing altitude</t>
  </si>
  <si>
    <t>RFI spike at 1.438</t>
  </si>
  <si>
    <t>sundog - some high level cirrus ice crystals - but still lots of blue sky</t>
  </si>
  <si>
    <t>approaching boreal forest/farmland transition</t>
  </si>
  <si>
    <t>boreal forest to the south east, but still farmland in rad FOV</t>
  </si>
  <si>
    <t>Averaged TBS and RadAlt</t>
  </si>
  <si>
    <t>Some forest coming into FOV now</t>
  </si>
  <si>
    <t>still patchwork of farm and forest - mainly farmland though</t>
  </si>
  <si>
    <t>patchwork to NW and farmland to SE now</t>
  </si>
  <si>
    <t>1.4 cable temps 1/2/3/Avg - 14.3/16/6/16/4/15.8</t>
  </si>
  <si>
    <t>1.4 Ant Temp 1/2 - 6.3/6.9</t>
  </si>
  <si>
    <t>Forest in FOV now - no more farmland</t>
  </si>
  <si>
    <t>RFI spikes at 1.473(mild), 1.475 (very mild), 1.477(very mild) - and 1.405</t>
  </si>
  <si>
    <t>1.4GHz have changed dramatically as we pass into forested land - have to change scale on strip chart it's s increasaed so much</t>
  </si>
  <si>
    <t>Farmland patch - drop in 1.4 TBs</t>
  </si>
  <si>
    <t>High freqs are relatively flatlined - over forest and farmland</t>
  </si>
  <si>
    <t>Patchwork now KT19 at 10C</t>
  </si>
  <si>
    <t>missed starting point doing U-turn to come around back on to track</t>
  </si>
  <si>
    <t>Start of Line BRM01 to BRM02</t>
  </si>
  <si>
    <t>Farmland/Forest patch</t>
  </si>
  <si>
    <t>Some slight haze - blue skies</t>
  </si>
  <si>
    <t xml:space="preserve">Not averaged - </t>
  </si>
  <si>
    <t>Overforest</t>
  </si>
  <si>
    <t>1.4 Cable Temps 1/2/3/Avg - 10.8,14.5,14.0,13.1</t>
  </si>
  <si>
    <t>1.4 Ant Temp 1/2 - 3.4/3.8</t>
  </si>
  <si>
    <t>RFI spike at 1.405 and 1.438</t>
  </si>
  <si>
    <t>All Averaged - Overforest  -forest seems to be masking TBS 0- making polarizations come together</t>
  </si>
  <si>
    <t>1.4 Cable Temps 1/2/3/Avg - 10.3/14.2/13.7/12.7</t>
  </si>
  <si>
    <t>1.4 Ant Temp 1/2 - 3.3/3.7</t>
  </si>
  <si>
    <t>All Averaged - KT19 Side / KT19 Down -  8.5/6.8</t>
  </si>
  <si>
    <t xml:space="preserve"> - spectrum analyzer antenna hanging in loop near window on port side of aircraft right next to the radiometer operator's seat</t>
  </si>
  <si>
    <t>saved s[pectrum analyzer screen for transit flight to grid - Flight22(1)</t>
  </si>
  <si>
    <t>Saved spectrum analyzer - Flight22(2)</t>
  </si>
  <si>
    <t>Cleared spectrum analyzer screen</t>
  </si>
  <si>
    <t>Ground speed ~130Knots - head wind of ~10knots</t>
  </si>
  <si>
    <t>End of Line BRM01 to BRM02</t>
  </si>
  <si>
    <t>Entering turn</t>
  </si>
  <si>
    <t>Some polarization separation here</t>
  </si>
  <si>
    <t>Start of Line BRM03 to BRM04</t>
  </si>
  <si>
    <t>RadAlt - Not averaged</t>
  </si>
  <si>
    <t>All Averaged TBS and RadAlt</t>
  </si>
  <si>
    <t>RFI spike 1.438 - fairly large</t>
  </si>
  <si>
    <t>RFI spike at 1.405 and 1.496 - mild</t>
  </si>
  <si>
    <t>RFI spike at 1.403 (mild)</t>
  </si>
  <si>
    <t>All Averaged - KT19 Side / KT19 Down -  10.2/8.4</t>
  </si>
  <si>
    <t>1.4 Cable Temps 1/2/3/Avg - 8.4/12.0/11.4/10.6</t>
  </si>
  <si>
    <t>1.4 Ant Temp 1/2 - 3.5/3.9</t>
  </si>
  <si>
    <t>Blue skies - with some high cirrus cloud</t>
  </si>
  <si>
    <t>End of Line BRM03 to BRM04</t>
  </si>
  <si>
    <t>Saved spectrum analyzer - Flight22(3)</t>
  </si>
  <si>
    <t>Start of Line BRM05 to BRM06</t>
  </si>
  <si>
    <t>RFI spike at 1.438 - a little larger</t>
  </si>
  <si>
    <t>1.4 Cable Temps 1/2/3/Avg - 9.4/12.8/12.2/11.4</t>
  </si>
  <si>
    <t>1.4 Ant Temp 1/2 - 3.6/3.9</t>
  </si>
  <si>
    <t>All Averaged - KT19 Side / KT19 Down -  11.9/9.0</t>
  </si>
  <si>
    <t>RFI 1.425, and mild one at 1.468</t>
  </si>
  <si>
    <t>RFI 1.445 (mild)</t>
  </si>
  <si>
    <t>All Averaged - KT19 Side / KT19 Down -  12.7/10.7</t>
  </si>
  <si>
    <t>Cleared spectrum Analyzer screen</t>
  </si>
  <si>
    <t>1.4 Cable Temps 1/2/3/Avg - 9.0/13.3.12.7/11.6</t>
  </si>
  <si>
    <t>1.4 Ant Temp 1/2 - 2.7/3.0</t>
  </si>
  <si>
    <t>End of Line BRM07</t>
  </si>
  <si>
    <t>Enterin into Turn</t>
  </si>
  <si>
    <t>Saved sepctrrum analyzer - Flight22(4)</t>
  </si>
  <si>
    <t>1.4 Cable Temps 1/2/3/Avg - 8.3/13.3/12.6/11.4</t>
  </si>
  <si>
    <t>1.4 Ant Temp 1/2 - 3.0/3.4</t>
  </si>
  <si>
    <t>All Averaged - KT19 Side / KT19 Down -  13.0/10.0   - Seeing some separation of polarizations at 1.4</t>
  </si>
  <si>
    <t>Rfi spikes at 1.405 (mild), 1.438</t>
  </si>
  <si>
    <t>dropping 1.4 (lake?) and then return to "normal range" - separation of polarizations decreasing</t>
  </si>
  <si>
    <t>dropping 1.4 (lake) then return to "normal range" - separation of polarizations increasing again back to where is was before</t>
  </si>
  <si>
    <t>Start of Line BRM07 to BRM08</t>
  </si>
  <si>
    <t>End of Line BRM07 to BRM08</t>
  </si>
  <si>
    <t>Saved spectrum analyzer - Flight22(5)</t>
  </si>
  <si>
    <t>Start of Line BRM09 to BRM10</t>
  </si>
  <si>
    <t>1.4 Cable Temps 1/2/3/Avg - 8.0/13.5/12.8/11.5</t>
  </si>
  <si>
    <t>All Averaged - KT19 Side / KT19 Down -  13.8/10.4   - Not seeing as much separation of 1.4 here</t>
  </si>
  <si>
    <t>All Averaged - KT19 Side / KT19 Down -  13.8/10.4 - some separation of 1.4 here but decreasing</t>
  </si>
  <si>
    <t>more noise at 1.4V here then on previous lines and compared to H channel</t>
  </si>
  <si>
    <t>Clear Blue skies - with some high cirrus - slightly hazy still</t>
  </si>
  <si>
    <t>1.4V channel jumping and noisy compared to 1.4H - some farm fields - No RFI noted???</t>
  </si>
  <si>
    <t>1.4V coming back down</t>
  </si>
  <si>
    <t>1.4V back to "normal" same range as 1.4H</t>
  </si>
  <si>
    <t>Drop in high freqs and 6.9H - (Lake?)</t>
  </si>
  <si>
    <t>ss</t>
  </si>
  <si>
    <t>sa</t>
  </si>
  <si>
    <t>End of Line - BRM09 to BRM10</t>
  </si>
  <si>
    <t>Spectrum analyzer screen saved - Flight22(6)</t>
  </si>
  <si>
    <t>Spectrum analyzer screen cleared</t>
  </si>
  <si>
    <t>Start of Line BRM11 to BRM12</t>
  </si>
  <si>
    <t>Radalt not averaged</t>
  </si>
  <si>
    <t>All Averaged - KT19 Side / KT19 Down -  13.1/11.3</t>
  </si>
  <si>
    <t>1.4 Cable Temps 1/2/3/Avg - 7.9/13.8/13.1/11.6</t>
  </si>
  <si>
    <t>1.4 Ant Temp 1/2 - 2.4/2.8</t>
  </si>
  <si>
    <t>Clear Blue skies - with some high cirrus - haze increasing slightly</t>
  </si>
  <si>
    <t>less noise in the 1.4 with some separation of H and V</t>
  </si>
  <si>
    <t>Video tape popped out</t>
  </si>
  <si>
    <t>Video taped replaced</t>
  </si>
  <si>
    <t>some mild RFI at 1.405, 1.410, and 1.496</t>
  </si>
  <si>
    <t>End of Line BRM11 to BRM12</t>
  </si>
  <si>
    <t>Saved spectrum analyzer - Flight22(7)</t>
  </si>
  <si>
    <t>Start of Line BRM13 to BRM14</t>
  </si>
  <si>
    <t>noting 1.4V jumping dramatically again!</t>
  </si>
  <si>
    <t>All Averaged - KT19 Side / KT19 Down -  16.2/13.0</t>
  </si>
  <si>
    <t>All Averaged - Weird - 1.4H had much higher value, but on strip chart It was 1.4V that was higher???</t>
  </si>
  <si>
    <t>All Averaged</t>
  </si>
  <si>
    <t>RFI spikes at 1.405, 1.438 (high)</t>
  </si>
  <si>
    <t>Had to cycle power on RadAlt to get it to start reading again</t>
  </si>
  <si>
    <t>1.4V channel is quite high</t>
  </si>
  <si>
    <t>RFI spike at 1.449</t>
  </si>
  <si>
    <t>1.4RFI at both V and H - off the strip chart</t>
  </si>
  <si>
    <t>1.4V is off the chart</t>
  </si>
  <si>
    <t>Saved spectrum analyzer - Flight22(8)</t>
  </si>
  <si>
    <t>End of Line BRM13 to BRM14</t>
  </si>
  <si>
    <t>Start of Line BRM15 to BRM16</t>
  </si>
  <si>
    <t>All Averaged - KT19 Side / KT19 Down -  15.0/15.1</t>
  </si>
  <si>
    <t>1.4 Cable Temps 1/2/3/Avg - 7.7/14.2/13.3/11.7</t>
  </si>
  <si>
    <t>1.4 Ant Temp 1/2 - 1.8/2.2</t>
  </si>
  <si>
    <t>A lot of noise in both H and V 1.4 channels and RFI ~50K in H channel, cannot see V channel (off chart)</t>
  </si>
  <si>
    <t>Do not see any signifcant RFI on spectrum analyzer! Small bit at 1.438 and 1.49</t>
  </si>
  <si>
    <t>Only minor amounts of RFI on spectrum analyzer - 1.438</t>
  </si>
  <si>
    <t>1.4GHz only</t>
  </si>
  <si>
    <t>All Averaged - KT19 Side / KT19 Down -  15.6/14.6</t>
  </si>
  <si>
    <t>1.4GHz noise and RFI seems to have leveled off about 2 mins ago</t>
  </si>
  <si>
    <t>Saved spectrum analyzer - Flight22(9)</t>
  </si>
  <si>
    <t>End of Line BRM15 to BRM16</t>
  </si>
  <si>
    <t>Start of Line BRM17 to BRM18</t>
  </si>
  <si>
    <t>Some RFI at 1.405</t>
  </si>
  <si>
    <t xml:space="preserve">All Averaged - KT19 Side / KT19 Down </t>
  </si>
  <si>
    <t>All Averaged - KT19 Side / KT19 Down -  18.3/15.7</t>
  </si>
  <si>
    <t>1.4 Cable Temps 1/2/3/Avg - 8.1/14.3/13.4/11.9</t>
  </si>
  <si>
    <t>Insane 1.4H measurements right now - but strip chart is displaying reasonable values???</t>
  </si>
  <si>
    <t>strip chart values are reversed - Channel labelled as V is actually H according to data input screen</t>
  </si>
  <si>
    <t>Noted that either the strip chart or data display screen has 1.4V and 1.4H channels mislabelled. Data display screen indicates H channel is saturating in 3000K range, while strip chart indicates V channel is saturating in the 3000K range</t>
  </si>
  <si>
    <t>Saved spectrum analyzer screen - Flight22(10)</t>
  </si>
  <si>
    <t>End of Line BRM17 to BRM18</t>
  </si>
  <si>
    <t>Starting turn</t>
  </si>
  <si>
    <t>Starting Line BRM19 to BRM20</t>
  </si>
  <si>
    <t>RadAlt not averaged</t>
  </si>
  <si>
    <t>All Averaged - KT19 Side / KT19 Down -  17.3/17.8</t>
  </si>
  <si>
    <t>1.4 Cable Temps 1/2/3/Avg - 7.6/14.2/13.3/11.7</t>
  </si>
  <si>
    <t>1.4 Ant Temp 1/2 - 2.0/2.4</t>
  </si>
  <si>
    <t>Few cirrus and 20K and 33K - still hazy, not completely blue anymore - still excellent vis ~40K)</t>
  </si>
  <si>
    <t>RFI spike at 1.438 noted</t>
  </si>
  <si>
    <t>1.4GHz only - Averaged</t>
  </si>
  <si>
    <t>Saved spectrum analyzer screen - Flight22(11)</t>
  </si>
  <si>
    <t>End of Line BRM19 to BRM20</t>
  </si>
  <si>
    <t>Transiting to BRM21</t>
  </si>
  <si>
    <t>RFI spikes at 1.405 and 1.438</t>
  </si>
  <si>
    <t>All Averaged - KT19 Side/Down - 18.4/16.8   - 1.4 GHz values look realistic</t>
  </si>
  <si>
    <t>Turning</t>
  </si>
  <si>
    <t>Missed beginning - going around again</t>
  </si>
  <si>
    <t>RFI spikes at 1.438, 1.443</t>
  </si>
  <si>
    <t>Start Line BRM21 to BRM22</t>
  </si>
  <si>
    <t>Flying 1.2NM offset - radiometer measurements of line</t>
  </si>
  <si>
    <t>All Averaged - KT19 Side / KT19 Down -  19.9/17.2</t>
  </si>
  <si>
    <t>RFI spike (large) noted at 1.438</t>
  </si>
  <si>
    <t>All Averaged - 1.4GHz Only - vertical channel starting to get RFI again</t>
  </si>
  <si>
    <t>Entering into Turn</t>
  </si>
  <si>
    <t>End of Line BRM21 to BRM22</t>
  </si>
  <si>
    <t>Saved spectrum analyzer screen - Flight22(12)</t>
  </si>
  <si>
    <t>RFI spike at 1.473</t>
  </si>
  <si>
    <t>descending to Lake run</t>
  </si>
  <si>
    <t>Not enough fuel to fly lake turns and straight and level - heading back to PA</t>
  </si>
  <si>
    <t>Decided to conduct lake turns over Candle Lake at 40 and 60 degrees while flying at approx 5000ft.</t>
  </si>
  <si>
    <t>End straight and level over Lake</t>
  </si>
  <si>
    <t>Start turn KT19 Side/Down  - 14.3 13.4</t>
  </si>
  <si>
    <t>Heading back towards PA - Will get straight and level over lake - KT19 Side/Down  - 14.0/13.3</t>
  </si>
  <si>
    <t>RFI spike at 1.405 and 1.438 and 1.443</t>
  </si>
  <si>
    <t>40 degrees</t>
  </si>
  <si>
    <t>60 degrees</t>
  </si>
  <si>
    <t>Start Turn KT19 Side/Down both approx 14.0</t>
  </si>
  <si>
    <t>RFI spike at 1.437</t>
  </si>
  <si>
    <t>RFI spikes at 1.49 (large)</t>
  </si>
  <si>
    <t>Saved spectrum analyzer screen - Flight22(14)</t>
  </si>
  <si>
    <t>Saved spectrum analyzer screen - Flight22(13)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</si>
</sst>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h:mm:ss;@"/>
    <numFmt numFmtId="178" formatCode="h:mm;@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00000"/>
    <numFmt numFmtId="185" formatCode="[$€-2]\ #,##0.00_);[Red]\([$€-2]\ #,##0.00\)"/>
    <numFmt numFmtId="186" formatCode="0.0000000000000"/>
    <numFmt numFmtId="187" formatCode="[$-1009]mmmm\ d\,\ yyyy"/>
    <numFmt numFmtId="188" formatCode="mmm\-yyyy"/>
    <numFmt numFmtId="189" formatCode="[$-409]h:mm:ss\ AM/PM"/>
    <numFmt numFmtId="190" formatCode="[$-409]h:mm\ AM/PM;@"/>
    <numFmt numFmtId="191" formatCode="[$-409]dddd\,\ mmmm\ dd\,\ yyyy"/>
    <numFmt numFmtId="192" formatCode="[$-409]d\-mmm;@"/>
    <numFmt numFmtId="193" formatCode="0.00000000000"/>
    <numFmt numFmtId="194" formatCode="0.0000000000"/>
  </numFmts>
  <fonts count="11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175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75" fontId="3" fillId="0" borderId="0" xfId="0" applyNumberFormat="1" applyFont="1" applyAlignment="1" applyProtection="1">
      <alignment horizontal="left"/>
      <protection locked="0"/>
    </xf>
    <xf numFmtId="175" fontId="4" fillId="0" borderId="0" xfId="0" applyNumberFormat="1" applyFont="1" applyAlignment="1" applyProtection="1">
      <alignment horizontal="left"/>
      <protection locked="0"/>
    </xf>
    <xf numFmtId="175" fontId="2" fillId="2" borderId="1" xfId="0" applyNumberFormat="1" applyFont="1" applyFill="1" applyBorder="1" applyAlignment="1" applyProtection="1">
      <alignment textRotation="90"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175" fontId="4" fillId="0" borderId="2" xfId="0" applyNumberFormat="1" applyFont="1" applyFill="1" applyBorder="1" applyAlignment="1" applyProtection="1" quotePrefix="1">
      <alignment/>
      <protection locked="0"/>
    </xf>
    <xf numFmtId="175" fontId="4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textRotation="90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77" fontId="1" fillId="0" borderId="0" xfId="0" applyNumberFormat="1" applyFont="1" applyAlignment="1" applyProtection="1">
      <alignment horizontal="centerContinuous"/>
      <protection locked="0"/>
    </xf>
    <xf numFmtId="177" fontId="2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 horizontal="left"/>
      <protection locked="0"/>
    </xf>
    <xf numFmtId="177" fontId="2" fillId="2" borderId="3" xfId="0" applyNumberFormat="1" applyFont="1" applyFill="1" applyBorder="1" applyAlignment="1" applyProtection="1">
      <alignment/>
      <protection locked="0"/>
    </xf>
    <xf numFmtId="177" fontId="4" fillId="0" borderId="4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 quotePrefix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77" fontId="4" fillId="0" borderId="5" xfId="0" applyNumberFormat="1" applyFont="1" applyFill="1" applyBorder="1" applyAlignment="1" applyProtection="1">
      <alignment/>
      <protection locked="0"/>
    </xf>
    <xf numFmtId="175" fontId="4" fillId="0" borderId="6" xfId="0" applyNumberFormat="1" applyFont="1" applyFill="1" applyBorder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textRotation="90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177" fontId="4" fillId="0" borderId="4" xfId="0" applyNumberFormat="1" applyFont="1" applyFill="1" applyBorder="1" applyAlignment="1" applyProtection="1" quotePrefix="1">
      <alignment/>
      <protection locked="0"/>
    </xf>
    <xf numFmtId="175" fontId="4" fillId="0" borderId="0" xfId="0" applyNumberFormat="1" applyFont="1" applyAlignment="1" applyProtection="1" quotePrefix="1">
      <alignment/>
      <protection locked="0"/>
    </xf>
    <xf numFmtId="1" fontId="4" fillId="0" borderId="2" xfId="0" applyNumberFormat="1" applyFont="1" applyFill="1" applyBorder="1" applyAlignment="1" applyProtection="1" quotePrefix="1">
      <alignment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0" xfId="0" applyNumberFormat="1" applyFont="1" applyAlignment="1" applyProtection="1">
      <alignment horizontal="left"/>
      <protection locked="0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6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0" fontId="2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81" fontId="9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81" fontId="4" fillId="0" borderId="9" xfId="0" applyNumberFormat="1" applyFont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181" fontId="9" fillId="0" borderId="22" xfId="0" applyNumberFormat="1" applyFont="1" applyBorder="1" applyAlignment="1">
      <alignment horizontal="center" vertical="center" wrapText="1"/>
    </xf>
    <xf numFmtId="181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181" fontId="10" fillId="0" borderId="11" xfId="0" applyNumberFormat="1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81" fontId="4" fillId="0" borderId="8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2" fontId="9" fillId="3" borderId="2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 quotePrefix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2" fillId="0" borderId="0" xfId="0" applyNumberFormat="1" applyFont="1" applyFill="1" applyBorder="1" applyAlignment="1" quotePrefix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2" fillId="3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181" fontId="10" fillId="0" borderId="0" xfId="0" applyNumberFormat="1" applyFont="1" applyAlignment="1">
      <alignment horizontal="center"/>
    </xf>
    <xf numFmtId="1" fontId="4" fillId="0" borderId="0" xfId="0" applyNumberFormat="1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-internal\field-projects\CRYO&amp;AMSR\CanEx-SM10\Toose-material\finals\BERMS%20Study%20Area%20-%20Flight%20Line%20Coordinates%20-%20April%2026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terToose\2010-2011\SMOS_SMAP_Validation\Excel\Flight%20Lines\NRC%20-%20BERMS%20Study%20Area%20-%20Flight%20Line%20Coordinates%20-%20May%2025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Study Area XY-D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Low Alt XY-DDs -2 Flights"/>
      <sheetName val="BERMS Low Alt XY-DDs -3 Fligh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3"/>
  <sheetViews>
    <sheetView tabSelected="1" workbookViewId="0" topLeftCell="A1">
      <pane xSplit="1" ySplit="5" topLeftCell="B24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66" sqref="O266"/>
    </sheetView>
  </sheetViews>
  <sheetFormatPr defaultColWidth="9.140625" defaultRowHeight="12.75"/>
  <cols>
    <col min="1" max="1" width="8.00390625" style="28" customWidth="1"/>
    <col min="2" max="2" width="5.7109375" style="4" customWidth="1"/>
    <col min="3" max="3" width="6.7109375" style="21" customWidth="1"/>
    <col min="4" max="9" width="3.7109375" style="4" customWidth="1"/>
    <col min="10" max="11" width="5.28125" style="4" customWidth="1"/>
    <col min="12" max="13" width="3.7109375" style="4" customWidth="1"/>
    <col min="14" max="14" width="10.00390625" style="4" customWidth="1"/>
    <col min="15" max="15" width="58.421875" style="5" customWidth="1"/>
    <col min="16" max="20" width="58.8515625" style="0" customWidth="1"/>
    <col min="21" max="22" width="61.7109375" style="0" customWidth="1"/>
    <col min="23" max="23" width="107.57421875" style="0" customWidth="1"/>
  </cols>
  <sheetData>
    <row r="1" spans="1:15" ht="15.75">
      <c r="A1" s="22" t="s">
        <v>18</v>
      </c>
      <c r="B1" s="35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12.75">
      <c r="A2" s="23" t="s">
        <v>1</v>
      </c>
      <c r="B2" s="79" t="s">
        <v>83</v>
      </c>
      <c r="C2" s="1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88</v>
      </c>
    </row>
    <row r="3" spans="1:15" ht="16.5" customHeight="1">
      <c r="A3" s="24">
        <v>40345.485625</v>
      </c>
      <c r="B3" s="37" t="s">
        <v>84</v>
      </c>
      <c r="C3" s="1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89</v>
      </c>
    </row>
    <row r="4" spans="1:15" ht="13.5" thickBot="1">
      <c r="A4" s="24"/>
      <c r="B4" s="37"/>
      <c r="C4" s="1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</row>
    <row r="5" spans="1:15" s="1" customFormat="1" ht="64.5" customHeight="1" thickBot="1">
      <c r="A5" s="25" t="s">
        <v>0</v>
      </c>
      <c r="B5" s="38" t="s">
        <v>70</v>
      </c>
      <c r="C5" s="19" t="s">
        <v>17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38" t="s">
        <v>9</v>
      </c>
      <c r="J5" s="38" t="s">
        <v>10</v>
      </c>
      <c r="K5" s="38" t="s">
        <v>11</v>
      </c>
      <c r="L5" s="38" t="s">
        <v>12</v>
      </c>
      <c r="M5" s="38" t="s">
        <v>13</v>
      </c>
      <c r="N5" s="38" t="s">
        <v>19</v>
      </c>
      <c r="O5" s="41" t="s">
        <v>20</v>
      </c>
    </row>
    <row r="6" spans="1:15" ht="12.75">
      <c r="A6" s="26"/>
      <c r="B6" s="44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 t="s">
        <v>90</v>
      </c>
    </row>
    <row r="7" spans="1:15" ht="12.75">
      <c r="A7" s="26"/>
      <c r="B7" s="39"/>
      <c r="C7" s="3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 t="s">
        <v>91</v>
      </c>
    </row>
    <row r="8" spans="1:15" ht="12.75">
      <c r="A8" s="26"/>
      <c r="B8" s="39"/>
      <c r="C8" s="3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2" t="s">
        <v>243</v>
      </c>
    </row>
    <row r="9" spans="1:15" ht="12.75">
      <c r="A9" s="26">
        <v>40345.48787037037</v>
      </c>
      <c r="B9" s="39" t="s">
        <v>85</v>
      </c>
      <c r="C9" s="3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5" t="s">
        <v>93</v>
      </c>
    </row>
    <row r="10" spans="1:16" ht="12.75">
      <c r="A10" s="42">
        <v>40345.489074074074</v>
      </c>
      <c r="B10" s="39" t="s">
        <v>85</v>
      </c>
      <c r="C10" s="30"/>
      <c r="D10" s="39"/>
      <c r="E10" s="39"/>
      <c r="F10" s="39"/>
      <c r="H10" s="46"/>
      <c r="I10" s="46"/>
      <c r="J10" s="39"/>
      <c r="K10" s="39"/>
      <c r="L10" s="39"/>
      <c r="M10" s="39"/>
      <c r="N10" s="39"/>
      <c r="O10" s="32" t="s">
        <v>92</v>
      </c>
      <c r="P10">
        <v>208</v>
      </c>
    </row>
    <row r="11" spans="1:14" ht="12.75">
      <c r="A11" s="26"/>
      <c r="B11" s="39"/>
      <c r="C11" s="3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5" ht="12.75">
      <c r="A12" s="26">
        <v>40345.49120370371</v>
      </c>
      <c r="B12" s="39" t="s">
        <v>85</v>
      </c>
      <c r="C12" s="3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2" t="s">
        <v>94</v>
      </c>
    </row>
    <row r="13" spans="1:15" ht="12.75">
      <c r="A13" s="26"/>
      <c r="B13" s="39"/>
      <c r="C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2"/>
    </row>
    <row r="14" spans="1:15" ht="12.75">
      <c r="A14" s="26">
        <v>40345.49579861111</v>
      </c>
      <c r="B14" s="39" t="s">
        <v>85</v>
      </c>
      <c r="C14" s="3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2" t="s">
        <v>209</v>
      </c>
    </row>
    <row r="15" spans="1:15" ht="12.75">
      <c r="A15" s="26"/>
      <c r="B15" s="39"/>
      <c r="C15" s="3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2"/>
    </row>
    <row r="16" spans="1:15" ht="12.75">
      <c r="A16" s="26"/>
      <c r="B16" s="39"/>
      <c r="C16" s="3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 t="s">
        <v>210</v>
      </c>
    </row>
    <row r="17" spans="1:15" ht="12.75">
      <c r="A17" s="26">
        <v>40345.497569444444</v>
      </c>
      <c r="B17" s="39" t="s">
        <v>85</v>
      </c>
      <c r="C17" s="3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2" t="s">
        <v>212</v>
      </c>
    </row>
    <row r="18" spans="1:15" ht="12.75">
      <c r="A18" s="26">
        <v>40345.4978587963</v>
      </c>
      <c r="B18" s="39" t="s">
        <v>85</v>
      </c>
      <c r="C18" s="3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2" t="s">
        <v>211</v>
      </c>
    </row>
    <row r="19" spans="1:15" ht="12.75">
      <c r="A19" s="26">
        <v>40345.498611111114</v>
      </c>
      <c r="B19" s="39">
        <v>2500</v>
      </c>
      <c r="C19" s="3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2" t="s">
        <v>213</v>
      </c>
    </row>
    <row r="20" spans="1:15" ht="12.75">
      <c r="A20" s="26">
        <v>40345.49946759259</v>
      </c>
      <c r="B20" s="39" t="s">
        <v>85</v>
      </c>
      <c r="C20" s="3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 t="s">
        <v>215</v>
      </c>
    </row>
    <row r="21" spans="1:15" ht="12.75">
      <c r="A21" s="26">
        <v>40345.50021990741</v>
      </c>
      <c r="B21" s="39">
        <v>4000</v>
      </c>
      <c r="C21" s="3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2" t="s">
        <v>213</v>
      </c>
    </row>
    <row r="22" spans="1:15" ht="12.75">
      <c r="A22" s="26">
        <v>40345.50033564815</v>
      </c>
      <c r="B22" s="39" t="s">
        <v>85</v>
      </c>
      <c r="C22" s="30"/>
      <c r="D22" s="39"/>
      <c r="E22" s="39"/>
      <c r="F22" s="39"/>
      <c r="G22" s="39"/>
      <c r="H22" s="39"/>
      <c r="I22" s="39"/>
      <c r="J22" s="39"/>
      <c r="K22" s="39"/>
      <c r="L22" s="39"/>
      <c r="M22" s="39"/>
      <c r="O22" s="5" t="s">
        <v>214</v>
      </c>
    </row>
    <row r="23" spans="1:15" ht="12.75">
      <c r="A23" s="26">
        <v>40345.50239583333</v>
      </c>
      <c r="B23" s="39">
        <v>6000</v>
      </c>
      <c r="C23" s="3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2" t="s">
        <v>213</v>
      </c>
    </row>
    <row r="24" spans="1:15" ht="12.75">
      <c r="A24" s="26"/>
      <c r="B24" s="39"/>
      <c r="C24" s="3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2" t="s">
        <v>216</v>
      </c>
    </row>
    <row r="25" spans="1:15" ht="12.75">
      <c r="A25" s="26">
        <v>40345.50349537037</v>
      </c>
      <c r="B25" s="39">
        <v>7000</v>
      </c>
      <c r="C25" s="3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2" t="s">
        <v>213</v>
      </c>
    </row>
    <row r="26" spans="1:15" ht="12.75">
      <c r="A26" s="26">
        <v>40345.50402777778</v>
      </c>
      <c r="B26" s="39" t="s">
        <v>85</v>
      </c>
      <c r="C26" s="3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 t="s">
        <v>217</v>
      </c>
    </row>
    <row r="27" spans="1:15" ht="12.75">
      <c r="A27" s="26">
        <v>40345.50431712963</v>
      </c>
      <c r="B27" s="39">
        <v>7700</v>
      </c>
      <c r="C27" s="3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2"/>
    </row>
    <row r="28" spans="1:15" ht="12.75">
      <c r="A28" s="26">
        <v>40345.504699074074</v>
      </c>
      <c r="B28" s="39">
        <v>7831</v>
      </c>
      <c r="C28" s="30"/>
      <c r="D28" s="39">
        <v>269</v>
      </c>
      <c r="E28" s="39">
        <v>262</v>
      </c>
      <c r="F28" s="39">
        <v>270</v>
      </c>
      <c r="G28" s="39">
        <v>266</v>
      </c>
      <c r="H28" s="39">
        <v>274</v>
      </c>
      <c r="I28" s="39">
        <v>271</v>
      </c>
      <c r="J28" s="39">
        <v>294</v>
      </c>
      <c r="K28" s="39">
        <v>257</v>
      </c>
      <c r="L28" s="39">
        <v>266</v>
      </c>
      <c r="M28" s="39">
        <v>268</v>
      </c>
      <c r="N28" s="39"/>
      <c r="O28" s="32" t="s">
        <v>218</v>
      </c>
    </row>
    <row r="29" spans="1:16" s="6" customFormat="1" ht="12" customHeight="1">
      <c r="A29" s="26">
        <v>40345.50545138889</v>
      </c>
      <c r="B29" s="39" t="s">
        <v>85</v>
      </c>
      <c r="C29" s="3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2" t="s">
        <v>219</v>
      </c>
      <c r="P29" s="6">
        <f>6500*3.28</f>
        <v>21320</v>
      </c>
    </row>
    <row r="30" spans="1:15" ht="12.75">
      <c r="A30" s="26">
        <v>40345.50597222222</v>
      </c>
      <c r="B30" s="39" t="s">
        <v>85</v>
      </c>
      <c r="C30" s="3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2" t="s">
        <v>220</v>
      </c>
    </row>
    <row r="31" spans="1:15" ht="12.75">
      <c r="A31" s="26">
        <v>40345.50623842593</v>
      </c>
      <c r="B31" s="39" t="s">
        <v>85</v>
      </c>
      <c r="C31" s="3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2" t="s">
        <v>221</v>
      </c>
    </row>
    <row r="32" spans="1:15" ht="12.75">
      <c r="A32" s="26">
        <v>40345.50650462963</v>
      </c>
      <c r="B32" s="39" t="s">
        <v>85</v>
      </c>
      <c r="C32" s="3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2" t="s">
        <v>222</v>
      </c>
    </row>
    <row r="33" spans="1:15" ht="12.75">
      <c r="A33" s="26"/>
      <c r="B33" s="39"/>
      <c r="C33" s="3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2" t="s">
        <v>223</v>
      </c>
    </row>
    <row r="34" spans="1:15" ht="12.75">
      <c r="A34" s="26">
        <v>40345.50724537037</v>
      </c>
      <c r="B34" s="39" t="s">
        <v>85</v>
      </c>
      <c r="C34" s="3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2" t="s">
        <v>224</v>
      </c>
    </row>
    <row r="35" spans="1:15" ht="12.75">
      <c r="A35" s="26"/>
      <c r="B35" s="39"/>
      <c r="C35" s="3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2" t="s">
        <v>225</v>
      </c>
    </row>
    <row r="36" spans="1:15" ht="12.75">
      <c r="A36" s="26"/>
      <c r="B36" s="39"/>
      <c r="C36" s="3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2" t="s">
        <v>226</v>
      </c>
    </row>
    <row r="37" spans="1:15" ht="12.75">
      <c r="A37" s="26">
        <v>40345.509039351855</v>
      </c>
      <c r="B37" s="39" t="s">
        <v>85</v>
      </c>
      <c r="C37" s="3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2" t="s">
        <v>227</v>
      </c>
    </row>
    <row r="38" spans="1:15" ht="12.75">
      <c r="A38" s="26"/>
      <c r="B38" s="39"/>
      <c r="C38" s="3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2" t="s">
        <v>228</v>
      </c>
    </row>
    <row r="39" spans="1:15" ht="12.75">
      <c r="A39" s="42">
        <v>40345.51070601852</v>
      </c>
      <c r="B39" s="39" t="s">
        <v>85</v>
      </c>
      <c r="C39" s="3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2" t="s">
        <v>229</v>
      </c>
    </row>
    <row r="40" spans="1:15" ht="12.75">
      <c r="A40" s="2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2"/>
    </row>
    <row r="41" spans="1:15" ht="12.75">
      <c r="A41" s="26">
        <v>40345.51150462963</v>
      </c>
      <c r="B41" s="39" t="s">
        <v>85</v>
      </c>
      <c r="C41" s="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2" t="s">
        <v>244</v>
      </c>
    </row>
    <row r="42" spans="1:15" ht="12.75">
      <c r="A42" s="26">
        <v>40345.511655092596</v>
      </c>
      <c r="B42" s="208" t="s">
        <v>85</v>
      </c>
      <c r="C42" s="3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 t="s">
        <v>211</v>
      </c>
    </row>
    <row r="43" spans="1:15" ht="12.75">
      <c r="A43" s="26">
        <v>40345.51200231481</v>
      </c>
      <c r="B43" s="39" t="s">
        <v>85</v>
      </c>
      <c r="C43" s="3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 t="s">
        <v>230</v>
      </c>
    </row>
    <row r="44" spans="1:15" ht="12.75">
      <c r="A44" s="26"/>
      <c r="B44" s="39"/>
      <c r="C44" s="3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/>
    </row>
    <row r="45" spans="1:15" ht="12.75">
      <c r="A45" s="26"/>
      <c r="B45" s="39"/>
      <c r="C45" s="3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2"/>
    </row>
    <row r="46" spans="1:15" ht="12.75">
      <c r="A46" s="26">
        <v>40345.512650462966</v>
      </c>
      <c r="B46" s="39" t="s">
        <v>85</v>
      </c>
      <c r="C46" s="3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 t="s">
        <v>127</v>
      </c>
      <c r="O46" s="32" t="s">
        <v>231</v>
      </c>
    </row>
    <row r="47" spans="1:15" ht="12.75">
      <c r="A47" s="26"/>
      <c r="B47" s="39"/>
      <c r="C47" s="3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2" t="s">
        <v>232</v>
      </c>
    </row>
    <row r="48" spans="1:15" ht="12.75">
      <c r="A48" s="26"/>
      <c r="B48" s="39"/>
      <c r="C48" s="3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2" t="s">
        <v>233</v>
      </c>
    </row>
    <row r="49" spans="1:15" ht="12.75">
      <c r="A49" s="26">
        <v>40345.51369212963</v>
      </c>
      <c r="B49" s="39">
        <v>7731</v>
      </c>
      <c r="C49" s="3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2" t="s">
        <v>234</v>
      </c>
    </row>
    <row r="50" spans="1:15" ht="12.75">
      <c r="A50" s="26"/>
      <c r="B50" s="39"/>
      <c r="C50" s="3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2" t="s">
        <v>235</v>
      </c>
    </row>
    <row r="51" spans="1:15" ht="12.75">
      <c r="A51" s="26">
        <v>40345.51412037037</v>
      </c>
      <c r="B51" s="39">
        <v>7594</v>
      </c>
      <c r="C51" s="30"/>
      <c r="D51" s="39">
        <v>273</v>
      </c>
      <c r="E51" s="39">
        <v>271</v>
      </c>
      <c r="F51" s="39">
        <v>275</v>
      </c>
      <c r="G51" s="39">
        <v>275</v>
      </c>
      <c r="H51" s="39">
        <v>277</v>
      </c>
      <c r="I51" s="39">
        <v>276</v>
      </c>
      <c r="J51" s="39">
        <v>298</v>
      </c>
      <c r="K51" s="39">
        <v>267</v>
      </c>
      <c r="L51" s="39">
        <v>271</v>
      </c>
      <c r="M51" s="39">
        <v>265</v>
      </c>
      <c r="N51" s="39"/>
      <c r="O51" s="32" t="s">
        <v>239</v>
      </c>
    </row>
    <row r="52" spans="1:15" ht="12.75">
      <c r="A52" s="26">
        <v>40345.515185185184</v>
      </c>
      <c r="B52" s="39" t="s">
        <v>85</v>
      </c>
      <c r="D52" s="3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2" t="s">
        <v>236</v>
      </c>
    </row>
    <row r="53" spans="1:15" ht="12.75">
      <c r="A53" s="26"/>
      <c r="B53" s="39"/>
      <c r="D53" s="3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2" t="s">
        <v>237</v>
      </c>
    </row>
    <row r="54" spans="1:15" ht="12.75">
      <c r="A54" s="26">
        <v>40345.516226851854</v>
      </c>
      <c r="B54" s="39" t="s">
        <v>85</v>
      </c>
      <c r="C54" s="3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2" t="s">
        <v>238</v>
      </c>
    </row>
    <row r="55" spans="1:15" ht="12.75">
      <c r="A55" s="42">
        <v>40345.51697916666</v>
      </c>
      <c r="B55" s="39">
        <v>7747</v>
      </c>
      <c r="C55" s="30"/>
      <c r="D55" s="39">
        <v>273</v>
      </c>
      <c r="E55" s="39">
        <v>271</v>
      </c>
      <c r="F55" s="39">
        <v>276</v>
      </c>
      <c r="G55" s="39">
        <v>275</v>
      </c>
      <c r="H55" s="39">
        <v>279</v>
      </c>
      <c r="I55" s="39">
        <v>278</v>
      </c>
      <c r="J55" s="39">
        <v>295</v>
      </c>
      <c r="K55" s="39">
        <v>266</v>
      </c>
      <c r="L55" s="39">
        <v>268</v>
      </c>
      <c r="M55" s="39">
        <v>263</v>
      </c>
      <c r="N55" s="39"/>
      <c r="O55" s="32" t="s">
        <v>242</v>
      </c>
    </row>
    <row r="56" spans="1:15" ht="12.75">
      <c r="A56" s="26"/>
      <c r="B56" s="39"/>
      <c r="C56" s="3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2" t="s">
        <v>240</v>
      </c>
    </row>
    <row r="57" spans="1:15" ht="12.75">
      <c r="A57" s="26"/>
      <c r="B57" s="39"/>
      <c r="C57" s="3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2" t="s">
        <v>241</v>
      </c>
    </row>
    <row r="58" spans="1:15" ht="12.75">
      <c r="A58" s="33"/>
      <c r="B58" s="83"/>
      <c r="C58" s="3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2" t="s">
        <v>247</v>
      </c>
    </row>
    <row r="59" spans="1:15" ht="12.75">
      <c r="A59" s="26">
        <v>40345.5234375</v>
      </c>
      <c r="B59" s="39">
        <v>7739</v>
      </c>
      <c r="C59" s="30"/>
      <c r="D59" s="39">
        <v>268</v>
      </c>
      <c r="E59" s="39">
        <v>264</v>
      </c>
      <c r="F59" s="39">
        <v>270</v>
      </c>
      <c r="G59" s="39">
        <v>267</v>
      </c>
      <c r="H59" s="39">
        <v>273</v>
      </c>
      <c r="I59" s="39">
        <v>271</v>
      </c>
      <c r="J59" s="39">
        <v>293</v>
      </c>
      <c r="K59" s="39">
        <v>262</v>
      </c>
      <c r="L59" s="39">
        <v>279</v>
      </c>
      <c r="M59" s="39">
        <v>268</v>
      </c>
      <c r="N59" s="39"/>
      <c r="O59" s="32" t="s">
        <v>250</v>
      </c>
    </row>
    <row r="60" spans="1:15" ht="12.75">
      <c r="A60" s="26"/>
      <c r="B60" s="39"/>
      <c r="C60" s="3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2"/>
    </row>
    <row r="61" spans="1:15" ht="12.75">
      <c r="A61" s="26">
        <v>40345.52407407408</v>
      </c>
      <c r="B61" s="39" t="s">
        <v>85</v>
      </c>
      <c r="D61" s="3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2" t="s">
        <v>245</v>
      </c>
    </row>
    <row r="62" spans="1:15" ht="12.75">
      <c r="A62" s="26">
        <v>40345.52428240741</v>
      </c>
      <c r="B62" s="39" t="s">
        <v>85</v>
      </c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2" t="s">
        <v>246</v>
      </c>
    </row>
    <row r="63" spans="1:15" ht="12.75">
      <c r="A63" s="26">
        <v>40345.52471064815</v>
      </c>
      <c r="B63" s="39" t="s">
        <v>85</v>
      </c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 t="s">
        <v>130</v>
      </c>
      <c r="O63" s="32" t="s">
        <v>248</v>
      </c>
    </row>
    <row r="64" spans="1:15" ht="12.75">
      <c r="A64" s="26">
        <v>40345.52474537037</v>
      </c>
      <c r="B64" s="39" t="s">
        <v>85</v>
      </c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2" t="s">
        <v>249</v>
      </c>
    </row>
    <row r="65" spans="1:15" ht="12.75">
      <c r="A65" s="26">
        <v>40345.525347222225</v>
      </c>
      <c r="B65" s="39" t="s">
        <v>85</v>
      </c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2" t="s">
        <v>254</v>
      </c>
    </row>
    <row r="66" spans="1:15" ht="12.75">
      <c r="A66" s="26"/>
      <c r="B66" s="39"/>
      <c r="C66" s="3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2"/>
    </row>
    <row r="67" spans="1:15" ht="12.75">
      <c r="A67" s="26"/>
      <c r="B67" s="39"/>
      <c r="C67" s="3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2"/>
    </row>
    <row r="68" spans="1:15" ht="12.75">
      <c r="A68" s="26">
        <v>40345.52590277778</v>
      </c>
      <c r="B68" s="39" t="s">
        <v>85</v>
      </c>
      <c r="C68" s="3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 t="s">
        <v>133</v>
      </c>
      <c r="O68" s="32" t="s">
        <v>251</v>
      </c>
    </row>
    <row r="69" spans="1:15" ht="12.75">
      <c r="A69" s="26">
        <v>40345.52638888889</v>
      </c>
      <c r="B69" s="39">
        <v>7440</v>
      </c>
      <c r="C69" s="3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2" t="s">
        <v>252</v>
      </c>
    </row>
    <row r="70" spans="1:15" ht="12.75">
      <c r="A70" s="26">
        <v>40345.52712962963</v>
      </c>
      <c r="B70" s="39">
        <v>7600</v>
      </c>
      <c r="C70" s="30"/>
      <c r="D70" s="39">
        <v>271</v>
      </c>
      <c r="E70" s="39">
        <v>269</v>
      </c>
      <c r="F70" s="39">
        <v>274</v>
      </c>
      <c r="G70" s="39">
        <v>273</v>
      </c>
      <c r="H70" s="39">
        <v>277</v>
      </c>
      <c r="I70" s="39">
        <v>276</v>
      </c>
      <c r="J70" s="39">
        <v>293</v>
      </c>
      <c r="K70" s="39">
        <v>264</v>
      </c>
      <c r="L70" s="39">
        <v>265</v>
      </c>
      <c r="M70" s="39">
        <v>258</v>
      </c>
      <c r="N70" s="39"/>
      <c r="O70" s="32" t="s">
        <v>253</v>
      </c>
    </row>
    <row r="71" spans="1:15" ht="12.75">
      <c r="A71" s="26">
        <v>40345.52877314815</v>
      </c>
      <c r="B71" s="39" t="s">
        <v>85</v>
      </c>
      <c r="C71" s="3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2" t="s">
        <v>255</v>
      </c>
    </row>
    <row r="72" spans="1:15" ht="12.75">
      <c r="A72" s="26">
        <v>40345.53203703704</v>
      </c>
      <c r="B72" s="39" t="s">
        <v>85</v>
      </c>
      <c r="C72" s="3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2" t="s">
        <v>256</v>
      </c>
    </row>
    <row r="73" spans="1:15" ht="12.75">
      <c r="A73" s="26">
        <v>40345.53238425926</v>
      </c>
      <c r="B73" s="39">
        <v>7653</v>
      </c>
      <c r="C73" s="30"/>
      <c r="D73" s="39">
        <v>273</v>
      </c>
      <c r="E73" s="39">
        <v>270</v>
      </c>
      <c r="F73" s="39">
        <v>276</v>
      </c>
      <c r="G73" s="39">
        <v>275</v>
      </c>
      <c r="H73" s="39">
        <v>279</v>
      </c>
      <c r="I73" s="39">
        <v>278</v>
      </c>
      <c r="J73" s="39">
        <v>297</v>
      </c>
      <c r="K73" s="39">
        <v>263</v>
      </c>
      <c r="L73" s="39">
        <v>262</v>
      </c>
      <c r="M73" s="39">
        <v>253</v>
      </c>
      <c r="N73" s="39"/>
      <c r="O73" s="32" t="s">
        <v>257</v>
      </c>
    </row>
    <row r="74" spans="1:15" ht="12.75">
      <c r="A74" s="26"/>
      <c r="B74" s="39"/>
      <c r="C74" s="3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2" t="s">
        <v>258</v>
      </c>
    </row>
    <row r="75" spans="1:15" ht="12.75">
      <c r="A75" s="26"/>
      <c r="B75" s="39"/>
      <c r="C75" s="3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2" t="s">
        <v>259</v>
      </c>
    </row>
    <row r="76" spans="1:15" ht="12.75">
      <c r="A76" s="26"/>
      <c r="B76" s="39"/>
      <c r="C76" s="3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2" t="s">
        <v>260</v>
      </c>
    </row>
    <row r="77" spans="1:15" ht="12.75">
      <c r="A77" s="26"/>
      <c r="B77" s="39"/>
      <c r="C77" s="3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2"/>
    </row>
    <row r="78" spans="1:15" ht="12.75">
      <c r="A78" s="26">
        <v>40345.53700231481</v>
      </c>
      <c r="B78" s="39" t="s">
        <v>85</v>
      </c>
      <c r="C78" s="3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2" t="s">
        <v>262</v>
      </c>
    </row>
    <row r="79" spans="1:15" ht="12.75">
      <c r="A79" s="26">
        <v>40345.537094907406</v>
      </c>
      <c r="B79" s="39" t="s">
        <v>85</v>
      </c>
      <c r="C79" s="3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2" t="s">
        <v>246</v>
      </c>
    </row>
    <row r="80" spans="1:15" ht="12.75">
      <c r="A80" s="26">
        <v>40345.53681712963</v>
      </c>
      <c r="B80" s="39" t="s">
        <v>85</v>
      </c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 t="s">
        <v>134</v>
      </c>
      <c r="O80" s="32" t="s">
        <v>261</v>
      </c>
    </row>
    <row r="81" spans="1:15" ht="12.75">
      <c r="A81" s="26">
        <v>40345.53697916667</v>
      </c>
      <c r="B81" s="39" t="s">
        <v>85</v>
      </c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 t="s">
        <v>249</v>
      </c>
    </row>
    <row r="82" spans="1:15" ht="12.75">
      <c r="A82" s="26"/>
      <c r="B82" s="39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2"/>
    </row>
    <row r="83" spans="1:15" ht="12.75">
      <c r="A83" s="26"/>
      <c r="B83" s="39"/>
      <c r="C83" s="3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2"/>
    </row>
    <row r="84" spans="1:15" ht="12.75">
      <c r="A84" s="26">
        <v>40345.53775462963</v>
      </c>
      <c r="B84" s="39" t="s">
        <v>85</v>
      </c>
      <c r="C84" s="3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 t="s">
        <v>137</v>
      </c>
      <c r="O84" s="32" t="s">
        <v>263</v>
      </c>
    </row>
    <row r="85" spans="1:15" ht="12.75">
      <c r="A85" s="26">
        <v>40345.53943287037</v>
      </c>
      <c r="B85" s="39">
        <v>7720</v>
      </c>
      <c r="C85" s="3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2" t="s">
        <v>252</v>
      </c>
    </row>
    <row r="86" spans="1:15" ht="12.75">
      <c r="A86" s="26">
        <v>40345.53973379629</v>
      </c>
      <c r="B86" s="39">
        <v>7671</v>
      </c>
      <c r="C86" s="30"/>
      <c r="D86" s="39">
        <v>276</v>
      </c>
      <c r="E86" s="39">
        <v>273</v>
      </c>
      <c r="F86" s="39">
        <v>278</v>
      </c>
      <c r="G86" s="39">
        <v>277</v>
      </c>
      <c r="H86" s="39">
        <v>280</v>
      </c>
      <c r="I86" s="39">
        <v>279</v>
      </c>
      <c r="J86" s="39">
        <v>294</v>
      </c>
      <c r="K86" s="39">
        <v>268</v>
      </c>
      <c r="L86" s="39">
        <v>279</v>
      </c>
      <c r="M86" s="39">
        <v>279</v>
      </c>
      <c r="N86" s="39"/>
      <c r="O86" s="32" t="s">
        <v>267</v>
      </c>
    </row>
    <row r="87" spans="1:15" ht="12.75">
      <c r="A87" s="26"/>
      <c r="B87" s="39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2" t="s">
        <v>265</v>
      </c>
    </row>
    <row r="88" spans="1:15" ht="18" customHeight="1">
      <c r="A88" s="26"/>
      <c r="B88" s="39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2" t="s">
        <v>266</v>
      </c>
    </row>
    <row r="89" spans="1:15" ht="12.75">
      <c r="A89" s="26">
        <v>40345.53789351852</v>
      </c>
      <c r="B89" s="39" t="s">
        <v>85</v>
      </c>
      <c r="C89" s="3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2" t="s">
        <v>214</v>
      </c>
    </row>
    <row r="90" spans="1:15" ht="12.75">
      <c r="A90" s="26">
        <v>40345.539085648146</v>
      </c>
      <c r="B90" s="39" t="s">
        <v>85</v>
      </c>
      <c r="C90" s="3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2" t="s">
        <v>264</v>
      </c>
    </row>
    <row r="91" spans="1:15" ht="12.75">
      <c r="A91" s="26">
        <v>40345.541608796295</v>
      </c>
      <c r="B91" s="39" t="s">
        <v>85</v>
      </c>
      <c r="C91" s="3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2" t="s">
        <v>268</v>
      </c>
    </row>
    <row r="92" spans="1:15" ht="12.75">
      <c r="A92" s="26">
        <v>40345.54383101852</v>
      </c>
      <c r="B92" s="39" t="s">
        <v>85</v>
      </c>
      <c r="C92" s="3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2" t="s">
        <v>269</v>
      </c>
    </row>
    <row r="93" spans="1:15" ht="12.75">
      <c r="A93" s="26">
        <v>40345.54898148148</v>
      </c>
      <c r="B93" s="39">
        <v>7543</v>
      </c>
      <c r="C93" s="30"/>
      <c r="D93" s="39">
        <v>275</v>
      </c>
      <c r="E93" s="39">
        <v>272</v>
      </c>
      <c r="F93" s="39">
        <v>277</v>
      </c>
      <c r="G93" s="39">
        <v>277</v>
      </c>
      <c r="H93" s="39">
        <v>280</v>
      </c>
      <c r="I93" s="39">
        <v>279</v>
      </c>
      <c r="J93" s="39">
        <v>295</v>
      </c>
      <c r="K93" s="39">
        <v>267</v>
      </c>
      <c r="L93" s="39">
        <v>284</v>
      </c>
      <c r="M93" s="39">
        <v>267</v>
      </c>
      <c r="N93" s="39"/>
      <c r="O93" s="32" t="s">
        <v>270</v>
      </c>
    </row>
    <row r="94" spans="1:15" ht="12.75">
      <c r="A94" s="26"/>
      <c r="B94" s="39"/>
      <c r="C94" s="3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2" t="s">
        <v>272</v>
      </c>
    </row>
    <row r="95" spans="1:15" ht="12.75">
      <c r="A95" s="26"/>
      <c r="B95" s="39"/>
      <c r="C95" s="3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2" t="s">
        <v>273</v>
      </c>
    </row>
    <row r="96" spans="1:15" ht="12.75">
      <c r="A96" s="26"/>
      <c r="B96" s="39"/>
      <c r="C96" s="3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2"/>
    </row>
    <row r="97" spans="1:15" ht="12.75">
      <c r="A97" s="26">
        <v>40345.54987268519</v>
      </c>
      <c r="B97" s="39" t="s">
        <v>85</v>
      </c>
      <c r="C97" s="3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 t="s">
        <v>138</v>
      </c>
      <c r="O97" s="32" t="s">
        <v>274</v>
      </c>
    </row>
    <row r="98" spans="1:15" ht="12.75">
      <c r="A98" s="26">
        <v>40345.54990740741</v>
      </c>
      <c r="B98" s="39" t="s">
        <v>85</v>
      </c>
      <c r="C98" s="3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2" t="s">
        <v>275</v>
      </c>
    </row>
    <row r="99" spans="1:15" ht="12.75">
      <c r="A99" s="26">
        <v>40345.55002314815</v>
      </c>
      <c r="B99" s="39" t="s">
        <v>85</v>
      </c>
      <c r="C99" s="3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2" t="s">
        <v>276</v>
      </c>
    </row>
    <row r="100" spans="1:15" ht="12.75">
      <c r="A100" s="26">
        <v>40345.55017361111</v>
      </c>
      <c r="B100" s="39" t="s">
        <v>85</v>
      </c>
      <c r="C100" s="3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2" t="s">
        <v>271</v>
      </c>
    </row>
    <row r="101" spans="1:15" ht="12.75">
      <c r="A101" s="26"/>
      <c r="B101" s="39"/>
      <c r="C101" s="3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2"/>
    </row>
    <row r="102" spans="1:15" ht="12.75">
      <c r="A102" s="26"/>
      <c r="B102" s="39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2"/>
    </row>
    <row r="103" spans="1:15" ht="12.75">
      <c r="A103" s="26">
        <v>40345.55065972222</v>
      </c>
      <c r="B103" s="39" t="s">
        <v>85</v>
      </c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 t="s">
        <v>141</v>
      </c>
      <c r="O103" s="32" t="s">
        <v>283</v>
      </c>
    </row>
    <row r="104" spans="1:15" ht="12.75">
      <c r="A104" s="26">
        <v>40345.55375</v>
      </c>
      <c r="B104" s="39">
        <v>7900</v>
      </c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2" t="s">
        <v>252</v>
      </c>
    </row>
    <row r="105" spans="1:15" ht="12.75">
      <c r="A105" s="26">
        <v>40345.554085648146</v>
      </c>
      <c r="B105" s="39">
        <v>7850</v>
      </c>
      <c r="C105" s="30"/>
      <c r="D105" s="39">
        <v>273</v>
      </c>
      <c r="E105" s="39">
        <v>264</v>
      </c>
      <c r="F105" s="39">
        <v>276</v>
      </c>
      <c r="G105" s="39">
        <v>270</v>
      </c>
      <c r="H105" s="39">
        <v>280</v>
      </c>
      <c r="I105" s="39">
        <v>277</v>
      </c>
      <c r="J105" s="39">
        <v>294</v>
      </c>
      <c r="K105" s="39">
        <v>253</v>
      </c>
      <c r="L105" s="39">
        <v>259</v>
      </c>
      <c r="M105" s="39">
        <v>245</v>
      </c>
      <c r="N105" s="39"/>
      <c r="O105" s="32" t="s">
        <v>279</v>
      </c>
    </row>
    <row r="106" spans="1:15" ht="12.75">
      <c r="A106" s="26"/>
      <c r="B106" s="39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2" t="s">
        <v>277</v>
      </c>
    </row>
    <row r="107" spans="1:15" ht="12.75">
      <c r="A107" s="26"/>
      <c r="B107" s="39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2" t="s">
        <v>278</v>
      </c>
    </row>
    <row r="108" spans="1:15" ht="12.75">
      <c r="A108" s="26">
        <v>40345.55517361111</v>
      </c>
      <c r="B108" s="39" t="s">
        <v>85</v>
      </c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2" t="s">
        <v>281</v>
      </c>
    </row>
    <row r="109" spans="1:15" ht="12.75">
      <c r="A109" s="26">
        <v>40345.555914351855</v>
      </c>
      <c r="B109" s="39" t="s">
        <v>85</v>
      </c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2" t="s">
        <v>280</v>
      </c>
    </row>
    <row r="110" spans="1:15" ht="12.75">
      <c r="A110" s="26">
        <v>40345.55630787037</v>
      </c>
      <c r="B110" s="39" t="s">
        <v>85</v>
      </c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2" t="s">
        <v>282</v>
      </c>
    </row>
    <row r="111" spans="1:15" ht="12.75">
      <c r="A111" s="26"/>
      <c r="B111" s="44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2"/>
    </row>
    <row r="112" spans="1:15" ht="12.75">
      <c r="A112" s="26">
        <v>40345.561689814815</v>
      </c>
      <c r="B112" s="39" t="s">
        <v>85</v>
      </c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2" t="s">
        <v>285</v>
      </c>
    </row>
    <row r="113" spans="1:15" ht="12.75">
      <c r="A113" s="26">
        <v>40345.561840277776</v>
      </c>
      <c r="B113" s="39" t="s">
        <v>85</v>
      </c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2" t="s">
        <v>246</v>
      </c>
    </row>
    <row r="114" spans="1:15" ht="12.75">
      <c r="A114" s="26">
        <v>40345.56144675926</v>
      </c>
      <c r="B114" s="39" t="s">
        <v>85</v>
      </c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 t="s">
        <v>142</v>
      </c>
      <c r="O114" s="32" t="s">
        <v>284</v>
      </c>
    </row>
    <row r="115" spans="1:15" ht="12.75">
      <c r="A115" s="26">
        <v>40345.56151620371</v>
      </c>
      <c r="B115" s="39" t="s">
        <v>85</v>
      </c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2" t="s">
        <v>249</v>
      </c>
    </row>
    <row r="116" spans="1:15" ht="12.75">
      <c r="A116" s="26"/>
      <c r="B116" s="39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2"/>
    </row>
    <row r="117" spans="1:15" ht="12.75">
      <c r="A117" s="26"/>
      <c r="B117" s="39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2"/>
    </row>
    <row r="118" spans="1:15" ht="12.75">
      <c r="A118" s="26">
        <v>40345.56238425926</v>
      </c>
      <c r="B118" s="39" t="s">
        <v>85</v>
      </c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 t="s">
        <v>145</v>
      </c>
      <c r="O118" s="32" t="s">
        <v>286</v>
      </c>
    </row>
    <row r="119" spans="1:15" ht="12.75">
      <c r="A119" s="26">
        <v>40345.56266203704</v>
      </c>
      <c r="B119" s="39">
        <v>7640</v>
      </c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2" t="s">
        <v>252</v>
      </c>
    </row>
    <row r="120" spans="1:15" ht="12.75">
      <c r="A120" s="26">
        <v>40345.562893518516</v>
      </c>
      <c r="B120" s="39">
        <v>7643</v>
      </c>
      <c r="C120" s="30"/>
      <c r="D120" s="39">
        <v>274</v>
      </c>
      <c r="E120" s="39">
        <v>272</v>
      </c>
      <c r="F120" s="39">
        <v>276</v>
      </c>
      <c r="G120" s="39">
        <v>276</v>
      </c>
      <c r="H120" s="39">
        <v>279</v>
      </c>
      <c r="I120" s="39">
        <v>277</v>
      </c>
      <c r="J120" s="39">
        <v>291</v>
      </c>
      <c r="K120" s="39">
        <v>268</v>
      </c>
      <c r="L120" s="39">
        <v>270</v>
      </c>
      <c r="M120" s="39">
        <v>260</v>
      </c>
      <c r="N120" s="39"/>
      <c r="O120" s="32" t="s">
        <v>289</v>
      </c>
    </row>
    <row r="121" spans="1:15" ht="12.75">
      <c r="A121" s="26"/>
      <c r="B121" s="39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2" t="s">
        <v>287</v>
      </c>
    </row>
    <row r="122" spans="1:15" ht="12.75">
      <c r="A122" s="26"/>
      <c r="B122" s="39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2" t="s">
        <v>241</v>
      </c>
    </row>
    <row r="123" spans="1:15" ht="12.75">
      <c r="A123" s="26">
        <v>40345.56465277778</v>
      </c>
      <c r="B123" s="39">
        <v>7587</v>
      </c>
      <c r="C123" s="30"/>
      <c r="D123" s="39">
        <v>277</v>
      </c>
      <c r="E123" s="39">
        <v>275</v>
      </c>
      <c r="F123" s="39">
        <v>279</v>
      </c>
      <c r="G123" s="39">
        <v>278</v>
      </c>
      <c r="H123" s="39">
        <v>281</v>
      </c>
      <c r="I123" s="39">
        <v>281</v>
      </c>
      <c r="J123" s="39">
        <v>298</v>
      </c>
      <c r="K123" s="39">
        <v>271</v>
      </c>
      <c r="L123" s="39">
        <v>272</v>
      </c>
      <c r="M123" s="39">
        <v>277</v>
      </c>
      <c r="N123" s="39"/>
      <c r="O123" s="32" t="s">
        <v>288</v>
      </c>
    </row>
    <row r="124" spans="1:15" ht="12.75">
      <c r="A124" s="26"/>
      <c r="B124" s="39"/>
      <c r="C124" s="3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2" t="s">
        <v>290</v>
      </c>
    </row>
    <row r="125" spans="1:15" ht="12.75">
      <c r="A125" s="26">
        <v>40345.5658912037</v>
      </c>
      <c r="B125" s="39" t="s">
        <v>85</v>
      </c>
      <c r="C125" s="3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2" t="s">
        <v>291</v>
      </c>
    </row>
    <row r="126" spans="1:15" ht="12.75">
      <c r="A126" s="26">
        <v>40345.56694444444</v>
      </c>
      <c r="B126" s="39" t="s">
        <v>85</v>
      </c>
      <c r="C126" s="30"/>
      <c r="D126" s="39"/>
      <c r="E126" s="39"/>
      <c r="F126" s="39"/>
      <c r="G126" s="39"/>
      <c r="H126" s="39"/>
      <c r="I126" s="39"/>
      <c r="J126" s="39"/>
      <c r="K126" s="39"/>
      <c r="L126" s="39">
        <v>277</v>
      </c>
      <c r="M126" s="39">
        <v>329</v>
      </c>
      <c r="N126" s="39"/>
      <c r="O126" s="32" t="s">
        <v>292</v>
      </c>
    </row>
    <row r="127" spans="1:15" ht="12.75">
      <c r="A127" s="26">
        <v>40345.56778935185</v>
      </c>
      <c r="B127" s="39" t="s">
        <v>85</v>
      </c>
      <c r="C127" s="3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2" t="s">
        <v>293</v>
      </c>
    </row>
    <row r="128" spans="1:15" ht="12.75">
      <c r="A128" s="26">
        <v>40345.5687962963</v>
      </c>
      <c r="B128" s="39" t="s">
        <v>85</v>
      </c>
      <c r="C128" s="3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2" t="s">
        <v>294</v>
      </c>
    </row>
    <row r="129" spans="1:15" ht="12.75">
      <c r="A129" s="26">
        <v>40345.56967592592</v>
      </c>
      <c r="B129" s="39"/>
      <c r="C129" s="3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2" t="s">
        <v>295</v>
      </c>
    </row>
    <row r="130" spans="1:15" ht="12.75">
      <c r="A130" s="26"/>
      <c r="B130" s="39"/>
      <c r="C130" s="3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2"/>
    </row>
    <row r="131" spans="1:15" ht="12.75">
      <c r="A131" s="26"/>
      <c r="B131" s="39"/>
      <c r="C131" s="3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2"/>
    </row>
    <row r="132" spans="1:15" ht="12.75">
      <c r="A132" s="26">
        <v>40345.57439814815</v>
      </c>
      <c r="B132" s="39" t="s">
        <v>85</v>
      </c>
      <c r="C132" s="3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 t="s">
        <v>146</v>
      </c>
      <c r="O132" s="32" t="s">
        <v>298</v>
      </c>
    </row>
    <row r="133" spans="1:15" ht="12.75">
      <c r="A133" s="26">
        <v>40345.57454861111</v>
      </c>
      <c r="B133" s="39" t="s">
        <v>85</v>
      </c>
      <c r="C133" s="3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2" t="s">
        <v>86</v>
      </c>
    </row>
    <row r="134" spans="1:15" ht="12.75">
      <c r="A134" s="26">
        <v>40345.57460648148</v>
      </c>
      <c r="B134" s="39" t="s">
        <v>296</v>
      </c>
      <c r="C134" s="3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2" t="s">
        <v>299</v>
      </c>
    </row>
    <row r="135" spans="1:15" ht="12.75">
      <c r="A135" s="26">
        <v>40345.57472222222</v>
      </c>
      <c r="B135" s="39" t="s">
        <v>297</v>
      </c>
      <c r="C135" s="3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2" t="s">
        <v>300</v>
      </c>
    </row>
    <row r="136" spans="1:15" ht="12.75">
      <c r="A136" s="26"/>
      <c r="B136" s="39"/>
      <c r="C136" s="3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2"/>
    </row>
    <row r="137" spans="1:15" ht="12.75">
      <c r="A137" s="26"/>
      <c r="B137" s="39"/>
      <c r="C137" s="3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2"/>
    </row>
    <row r="138" spans="1:15" ht="12.75">
      <c r="A138" s="26">
        <v>40345.5753587963</v>
      </c>
      <c r="B138" s="39" t="s">
        <v>85</v>
      </c>
      <c r="C138" s="3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 t="s">
        <v>149</v>
      </c>
      <c r="O138" s="32" t="s">
        <v>301</v>
      </c>
    </row>
    <row r="139" spans="1:15" ht="12.75">
      <c r="A139" s="26">
        <v>40345.575520833336</v>
      </c>
      <c r="B139" s="39">
        <v>7300</v>
      </c>
      <c r="C139" s="3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2" t="s">
        <v>302</v>
      </c>
    </row>
    <row r="140" spans="1:15" ht="12.75">
      <c r="A140" s="26">
        <v>40345.577060185184</v>
      </c>
      <c r="B140" s="39">
        <v>7650</v>
      </c>
      <c r="C140" s="3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2" t="s">
        <v>302</v>
      </c>
    </row>
    <row r="141" spans="1:15" ht="12.75">
      <c r="A141" s="26">
        <v>40345.577372685184</v>
      </c>
      <c r="B141" s="39" t="s">
        <v>85</v>
      </c>
      <c r="C141" s="30"/>
      <c r="D141" s="39">
        <v>273</v>
      </c>
      <c r="E141" s="39">
        <v>270</v>
      </c>
      <c r="F141" s="39">
        <v>274</v>
      </c>
      <c r="G141" s="39">
        <v>272</v>
      </c>
      <c r="H141" s="39">
        <v>276</v>
      </c>
      <c r="I141" s="39">
        <v>275</v>
      </c>
      <c r="J141" s="39">
        <v>295</v>
      </c>
      <c r="K141" s="39">
        <v>267</v>
      </c>
      <c r="L141" s="39">
        <v>267</v>
      </c>
      <c r="M141" s="39">
        <v>261</v>
      </c>
      <c r="N141" s="39"/>
      <c r="O141" s="32" t="s">
        <v>303</v>
      </c>
    </row>
    <row r="142" spans="1:15" ht="12.75">
      <c r="A142" s="26"/>
      <c r="B142" s="39"/>
      <c r="C142" s="3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2" t="s">
        <v>304</v>
      </c>
    </row>
    <row r="143" spans="1:15" ht="12.75">
      <c r="A143" s="26"/>
      <c r="B143" s="44"/>
      <c r="C143" s="3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2" t="s">
        <v>305</v>
      </c>
    </row>
    <row r="144" spans="1:15" ht="12.75">
      <c r="A144" s="26"/>
      <c r="B144" s="39"/>
      <c r="C144" s="3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2" t="s">
        <v>306</v>
      </c>
    </row>
    <row r="145" spans="1:15" ht="12.75">
      <c r="A145" s="26"/>
      <c r="B145" s="39"/>
      <c r="C145" s="3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2" t="s">
        <v>307</v>
      </c>
    </row>
    <row r="146" spans="1:15" ht="12.75">
      <c r="A146" s="26">
        <v>40345.5828587963</v>
      </c>
      <c r="B146" s="39" t="s">
        <v>85</v>
      </c>
      <c r="C146" s="3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2" t="s">
        <v>308</v>
      </c>
    </row>
    <row r="147" spans="1:15" ht="12.75">
      <c r="A147" s="26">
        <v>40345.58466435185</v>
      </c>
      <c r="B147" s="39" t="s">
        <v>85</v>
      </c>
      <c r="C147" s="3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2" t="s">
        <v>309</v>
      </c>
    </row>
    <row r="148" spans="1:15" ht="12.75">
      <c r="A148" s="26">
        <v>40345.58519675926</v>
      </c>
      <c r="B148" s="39" t="s">
        <v>85</v>
      </c>
      <c r="C148" s="3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2" t="s">
        <v>310</v>
      </c>
    </row>
    <row r="149" spans="1:15" ht="12.75">
      <c r="A149" s="26"/>
      <c r="B149" s="44"/>
      <c r="C149" s="3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2"/>
    </row>
    <row r="150" spans="1:15" ht="12.75">
      <c r="A150" s="26">
        <v>40345.58641203704</v>
      </c>
      <c r="B150" s="39" t="s">
        <v>85</v>
      </c>
      <c r="C150" s="3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2" t="s">
        <v>312</v>
      </c>
    </row>
    <row r="151" spans="1:15" ht="12.75">
      <c r="A151" s="26">
        <v>40345.58652777778</v>
      </c>
      <c r="B151" s="39" t="s">
        <v>85</v>
      </c>
      <c r="C151" s="3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2" t="s">
        <v>246</v>
      </c>
    </row>
    <row r="152" spans="1:15" ht="12.75">
      <c r="A152" s="26">
        <v>40345.586226851854</v>
      </c>
      <c r="B152" s="39" t="s">
        <v>85</v>
      </c>
      <c r="C152" s="3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 t="s">
        <v>150</v>
      </c>
      <c r="O152" s="32" t="s">
        <v>311</v>
      </c>
    </row>
    <row r="153" spans="1:15" ht="12.75">
      <c r="A153" s="26">
        <v>40345.58628472222</v>
      </c>
      <c r="B153" s="39" t="s">
        <v>85</v>
      </c>
      <c r="C153" s="3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2" t="s">
        <v>249</v>
      </c>
    </row>
    <row r="154" spans="1:15" ht="12.75">
      <c r="A154" s="26"/>
      <c r="B154" s="39"/>
      <c r="C154" s="3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2"/>
    </row>
    <row r="155" spans="1:15" ht="12.75">
      <c r="A155" s="26"/>
      <c r="B155" s="44"/>
      <c r="C155" s="3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2"/>
    </row>
    <row r="156" spans="1:15" ht="12.75">
      <c r="A156" s="26">
        <v>40345.58699074074</v>
      </c>
      <c r="B156" s="39" t="s">
        <v>85</v>
      </c>
      <c r="C156" s="3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 t="s">
        <v>153</v>
      </c>
      <c r="O156" s="32" t="s">
        <v>313</v>
      </c>
    </row>
    <row r="157" spans="1:15" ht="12.75">
      <c r="A157" s="26">
        <v>40345.587326388886</v>
      </c>
      <c r="B157" s="39">
        <v>7750</v>
      </c>
      <c r="C157" s="3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2" t="s">
        <v>302</v>
      </c>
    </row>
    <row r="158" spans="1:15" ht="12.75">
      <c r="A158" s="26">
        <v>40345.587534722225</v>
      </c>
      <c r="B158" s="39">
        <v>7751</v>
      </c>
      <c r="C158" s="30"/>
      <c r="D158" s="39">
        <v>277</v>
      </c>
      <c r="E158" s="39">
        <v>267</v>
      </c>
      <c r="F158" s="39">
        <v>279</v>
      </c>
      <c r="G158" s="39">
        <v>274</v>
      </c>
      <c r="H158" s="39">
        <v>283</v>
      </c>
      <c r="I158" s="39">
        <v>280</v>
      </c>
      <c r="J158" s="39">
        <v>295</v>
      </c>
      <c r="K158" s="39">
        <v>251</v>
      </c>
      <c r="L158" s="39">
        <v>274</v>
      </c>
      <c r="M158" s="39">
        <v>278</v>
      </c>
      <c r="N158" s="39"/>
      <c r="O158" s="32" t="s">
        <v>315</v>
      </c>
    </row>
    <row r="159" spans="1:15" ht="12.75">
      <c r="A159" s="26">
        <v>40345.58783564815</v>
      </c>
      <c r="B159" s="39" t="s">
        <v>85</v>
      </c>
      <c r="C159" s="3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2" t="s">
        <v>314</v>
      </c>
    </row>
    <row r="160" spans="1:15" ht="12.75">
      <c r="A160" s="26">
        <v>40345.58857638889</v>
      </c>
      <c r="B160" s="39" t="s">
        <v>85</v>
      </c>
      <c r="C160" s="30"/>
      <c r="D160" s="39">
        <v>268</v>
      </c>
      <c r="E160" s="39">
        <v>255</v>
      </c>
      <c r="F160" s="39">
        <v>271</v>
      </c>
      <c r="G160" s="39">
        <v>259</v>
      </c>
      <c r="H160" s="39">
        <v>279</v>
      </c>
      <c r="I160" s="39">
        <v>271</v>
      </c>
      <c r="J160" s="39">
        <v>293</v>
      </c>
      <c r="K160" s="39">
        <v>250</v>
      </c>
      <c r="L160" s="39">
        <v>274</v>
      </c>
      <c r="M160" s="39">
        <v>426</v>
      </c>
      <c r="N160" s="39"/>
      <c r="O160" s="32" t="s">
        <v>316</v>
      </c>
    </row>
    <row r="161" spans="1:15" ht="12.75">
      <c r="A161" s="26">
        <v>40345.58982638889</v>
      </c>
      <c r="B161" s="39" t="s">
        <v>85</v>
      </c>
      <c r="C161" s="30"/>
      <c r="D161" s="39">
        <v>277</v>
      </c>
      <c r="E161" s="39">
        <v>274</v>
      </c>
      <c r="F161" s="39">
        <v>280</v>
      </c>
      <c r="G161" s="39">
        <v>279</v>
      </c>
      <c r="H161" s="39">
        <v>283</v>
      </c>
      <c r="I161" s="39">
        <v>282</v>
      </c>
      <c r="J161" s="39">
        <v>296</v>
      </c>
      <c r="K161" s="39">
        <v>266</v>
      </c>
      <c r="L161" s="39">
        <v>268</v>
      </c>
      <c r="M161" s="39">
        <v>268</v>
      </c>
      <c r="N161" s="39"/>
      <c r="O161" s="32" t="s">
        <v>317</v>
      </c>
    </row>
    <row r="162" spans="1:15" ht="12.75">
      <c r="A162" s="26">
        <v>40345.59042824074</v>
      </c>
      <c r="B162" s="39" t="s">
        <v>85</v>
      </c>
      <c r="C162" s="3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2" t="s">
        <v>318</v>
      </c>
    </row>
    <row r="163" spans="1:15" ht="12.75">
      <c r="A163" s="26">
        <v>40345.59081018518</v>
      </c>
      <c r="B163" s="39" t="s">
        <v>85</v>
      </c>
      <c r="C163" s="30"/>
      <c r="D163" s="39"/>
      <c r="E163" s="39"/>
      <c r="F163" s="39"/>
      <c r="G163" s="39"/>
      <c r="H163" s="39"/>
      <c r="I163" s="39"/>
      <c r="J163" s="39"/>
      <c r="K163" s="39"/>
      <c r="L163" s="39">
        <v>276</v>
      </c>
      <c r="M163" s="39">
        <v>318</v>
      </c>
      <c r="N163" s="39"/>
      <c r="O163" s="32" t="s">
        <v>320</v>
      </c>
    </row>
    <row r="164" spans="1:15" ht="12.75">
      <c r="A164" s="26">
        <v>40345.59392361111</v>
      </c>
      <c r="B164" s="39"/>
      <c r="C164" s="3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2" t="s">
        <v>322</v>
      </c>
    </row>
    <row r="165" spans="1:15" ht="12.75">
      <c r="A165" s="26">
        <v>40345.59431712963</v>
      </c>
      <c r="B165" s="39" t="s">
        <v>85</v>
      </c>
      <c r="C165" s="3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2" t="s">
        <v>321</v>
      </c>
    </row>
    <row r="166" spans="1:15" ht="12.75">
      <c r="A166" s="26">
        <v>40345.59673611111</v>
      </c>
      <c r="B166" s="39" t="s">
        <v>85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>
        <v>292</v>
      </c>
      <c r="M166" s="39">
        <v>449</v>
      </c>
      <c r="N166" s="39"/>
      <c r="O166" s="32" t="s">
        <v>323</v>
      </c>
    </row>
    <row r="167" spans="1:15" ht="12.75">
      <c r="A167" s="26"/>
      <c r="B167" s="39"/>
      <c r="C167" s="3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2"/>
    </row>
    <row r="168" spans="1:15" ht="12.75">
      <c r="A168" s="26"/>
      <c r="B168" s="39"/>
      <c r="C168" s="3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2"/>
    </row>
    <row r="169" spans="1:15" ht="12.75">
      <c r="A169" s="26">
        <v>40345.599270833336</v>
      </c>
      <c r="B169" s="39" t="s">
        <v>85</v>
      </c>
      <c r="C169" s="3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2" t="s">
        <v>324</v>
      </c>
    </row>
    <row r="170" spans="1:15" ht="12.75">
      <c r="A170" s="26">
        <v>40345.59939814815</v>
      </c>
      <c r="B170" s="39" t="s">
        <v>85</v>
      </c>
      <c r="C170" s="3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2" t="s">
        <v>246</v>
      </c>
    </row>
    <row r="171" spans="1:15" ht="12.75">
      <c r="A171" s="26">
        <v>40345.599027777775</v>
      </c>
      <c r="B171" s="39" t="s">
        <v>85</v>
      </c>
      <c r="C171" s="3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 t="s">
        <v>154</v>
      </c>
      <c r="O171" s="32" t="s">
        <v>325</v>
      </c>
    </row>
    <row r="172" spans="1:15" ht="12.75">
      <c r="A172" s="26">
        <v>40345.59908564815</v>
      </c>
      <c r="B172" s="39" t="s">
        <v>85</v>
      </c>
      <c r="C172" s="3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2" t="s">
        <v>249</v>
      </c>
    </row>
    <row r="173" spans="1:15" ht="12.75">
      <c r="A173" s="26"/>
      <c r="B173" s="39"/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2"/>
    </row>
    <row r="174" spans="1:15" ht="12.75">
      <c r="A174" s="26"/>
      <c r="B174" s="44"/>
      <c r="C174" s="3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2"/>
    </row>
    <row r="175" spans="1:15" ht="12.75">
      <c r="A175" s="26">
        <v>40345.59993055555</v>
      </c>
      <c r="B175" s="39" t="s">
        <v>85</v>
      </c>
      <c r="C175" s="3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 t="s">
        <v>157</v>
      </c>
      <c r="O175" s="32" t="s">
        <v>326</v>
      </c>
    </row>
    <row r="176" spans="1:15" ht="12.75">
      <c r="A176" s="26">
        <v>40345.600011574075</v>
      </c>
      <c r="B176" s="39">
        <v>7500</v>
      </c>
      <c r="C176" s="3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2" t="s">
        <v>302</v>
      </c>
    </row>
    <row r="177" spans="1:15" ht="12.75">
      <c r="A177" s="26">
        <v>40345.600636574076</v>
      </c>
      <c r="B177" s="39">
        <v>7742</v>
      </c>
      <c r="C177" s="30"/>
      <c r="D177" s="39">
        <v>279</v>
      </c>
      <c r="E177" s="39">
        <v>277</v>
      </c>
      <c r="F177" s="39">
        <v>282</v>
      </c>
      <c r="G177" s="39">
        <v>281</v>
      </c>
      <c r="H177" s="39">
        <v>284</v>
      </c>
      <c r="I177" s="39">
        <v>283</v>
      </c>
      <c r="J177" s="44">
        <v>293</v>
      </c>
      <c r="K177" s="39">
        <v>271</v>
      </c>
      <c r="L177" s="39">
        <v>306</v>
      </c>
      <c r="M177" s="39">
        <v>315</v>
      </c>
      <c r="N177" s="39"/>
      <c r="O177" s="32" t="s">
        <v>327</v>
      </c>
    </row>
    <row r="178" spans="1:15" ht="12.75">
      <c r="A178" s="26"/>
      <c r="B178" s="39"/>
      <c r="C178" s="3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2" t="s">
        <v>328</v>
      </c>
    </row>
    <row r="179" spans="1:15" ht="12.75">
      <c r="A179" s="26"/>
      <c r="B179" s="44"/>
      <c r="C179" s="3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2" t="s">
        <v>329</v>
      </c>
    </row>
    <row r="180" spans="1:15" ht="12.75">
      <c r="A180" s="26"/>
      <c r="B180" s="39"/>
      <c r="C180" s="3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2" t="s">
        <v>330</v>
      </c>
    </row>
    <row r="181" spans="1:15" ht="12.75">
      <c r="A181" s="26">
        <v>40345.60293981482</v>
      </c>
      <c r="B181" s="39" t="s">
        <v>85</v>
      </c>
      <c r="C181" s="30"/>
      <c r="D181" s="39"/>
      <c r="E181" s="39"/>
      <c r="F181" s="39"/>
      <c r="G181" s="39"/>
      <c r="H181" s="39"/>
      <c r="I181" s="39"/>
      <c r="J181" s="39"/>
      <c r="K181" s="39"/>
      <c r="L181" s="39">
        <v>321</v>
      </c>
      <c r="M181" s="39">
        <v>434</v>
      </c>
      <c r="N181" s="39"/>
      <c r="O181" s="32" t="s">
        <v>333</v>
      </c>
    </row>
    <row r="182" spans="1:15" ht="12.75">
      <c r="A182" s="26">
        <v>40345.603217592594</v>
      </c>
      <c r="B182" s="39" t="s">
        <v>85</v>
      </c>
      <c r="C182" s="3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2" t="s">
        <v>331</v>
      </c>
    </row>
    <row r="183" spans="1:15" ht="12.75">
      <c r="A183" s="26">
        <v>40345.606469907405</v>
      </c>
      <c r="B183" s="39">
        <v>7800</v>
      </c>
      <c r="C183" s="30"/>
      <c r="D183" s="39"/>
      <c r="E183" s="39"/>
      <c r="F183" s="39"/>
      <c r="G183" s="39"/>
      <c r="H183" s="39"/>
      <c r="I183" s="39"/>
      <c r="J183" s="39"/>
      <c r="K183" s="39"/>
      <c r="L183" s="39">
        <v>342</v>
      </c>
      <c r="M183" s="39">
        <v>310</v>
      </c>
      <c r="N183" s="39"/>
      <c r="O183" s="32" t="s">
        <v>333</v>
      </c>
    </row>
    <row r="184" spans="1:15" ht="12.75">
      <c r="A184" s="26">
        <v>40345.60810185185</v>
      </c>
      <c r="B184" s="39" t="s">
        <v>85</v>
      </c>
      <c r="C184" s="3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2" t="s">
        <v>332</v>
      </c>
    </row>
    <row r="185" spans="1:15" ht="12.75">
      <c r="A185" s="26">
        <v>40345.60878472222</v>
      </c>
      <c r="B185" s="39">
        <v>7684</v>
      </c>
      <c r="C185" s="30"/>
      <c r="D185" s="39">
        <v>279</v>
      </c>
      <c r="E185" s="39">
        <v>277</v>
      </c>
      <c r="F185" s="39">
        <v>282</v>
      </c>
      <c r="G185" s="39">
        <v>282</v>
      </c>
      <c r="H185" s="39">
        <v>285</v>
      </c>
      <c r="I185" s="39">
        <v>284</v>
      </c>
      <c r="J185" s="39">
        <v>294</v>
      </c>
      <c r="K185" s="39">
        <v>271</v>
      </c>
      <c r="L185" s="39">
        <v>276</v>
      </c>
      <c r="M185" s="39">
        <v>266</v>
      </c>
      <c r="N185" s="39"/>
      <c r="O185" s="32" t="s">
        <v>334</v>
      </c>
    </row>
    <row r="186" spans="1:15" ht="12.75">
      <c r="A186" s="26"/>
      <c r="B186" s="44"/>
      <c r="C186" s="3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2" t="s">
        <v>335</v>
      </c>
    </row>
    <row r="187" spans="1:15" ht="12.75">
      <c r="A187" s="26"/>
      <c r="B187" s="44"/>
      <c r="C187" s="3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2"/>
    </row>
    <row r="188" spans="1:15" ht="12.75">
      <c r="A188" s="26">
        <v>40345.61025462963</v>
      </c>
      <c r="B188" s="39" t="s">
        <v>85</v>
      </c>
      <c r="C188" s="3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2" t="s">
        <v>336</v>
      </c>
    </row>
    <row r="189" spans="1:15" ht="12.75">
      <c r="A189" s="26">
        <v>40345.61035879629</v>
      </c>
      <c r="B189" s="39" t="s">
        <v>85</v>
      </c>
      <c r="C189" s="3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2" t="s">
        <v>246</v>
      </c>
    </row>
    <row r="190" spans="1:15" ht="12.75">
      <c r="A190" s="26">
        <v>40345.610625</v>
      </c>
      <c r="B190" s="39" t="s">
        <v>85</v>
      </c>
      <c r="C190" s="3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 t="s">
        <v>158</v>
      </c>
      <c r="O190" s="32" t="s">
        <v>337</v>
      </c>
    </row>
    <row r="191" spans="1:15" ht="12.75">
      <c r="A191" s="26">
        <v>40345.61064814815</v>
      </c>
      <c r="B191" s="39" t="s">
        <v>85</v>
      </c>
      <c r="C191" s="3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2" t="s">
        <v>249</v>
      </c>
    </row>
    <row r="192" spans="1:15" ht="12.75">
      <c r="A192" s="26"/>
      <c r="B192" s="39"/>
      <c r="C192" s="3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2"/>
    </row>
    <row r="193" spans="1:15" ht="12.75">
      <c r="A193" s="26"/>
      <c r="B193" s="39"/>
      <c r="C193" s="3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2"/>
    </row>
    <row r="194" spans="1:15" ht="12.75">
      <c r="A194" s="26">
        <v>40345.61152777778</v>
      </c>
      <c r="B194" s="39" t="s">
        <v>85</v>
      </c>
      <c r="C194" s="3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 t="s">
        <v>161</v>
      </c>
      <c r="O194" s="32" t="s">
        <v>338</v>
      </c>
    </row>
    <row r="195" spans="1:15" ht="12.75">
      <c r="A195" s="26">
        <v>40345.611655092594</v>
      </c>
      <c r="B195" s="44">
        <v>7550</v>
      </c>
      <c r="C195" s="3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2" t="s">
        <v>302</v>
      </c>
    </row>
    <row r="196" spans="1:15" ht="12.75">
      <c r="A196" s="26">
        <v>40345.61172453704</v>
      </c>
      <c r="B196" s="39" t="s">
        <v>85</v>
      </c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2" t="s">
        <v>339</v>
      </c>
    </row>
    <row r="197" spans="1:15" ht="12.75">
      <c r="A197" s="26">
        <v>40345.61247685185</v>
      </c>
      <c r="B197" s="39">
        <v>7760</v>
      </c>
      <c r="C197" s="30"/>
      <c r="D197" s="39">
        <v>273</v>
      </c>
      <c r="E197" s="39">
        <v>265</v>
      </c>
      <c r="F197" s="39">
        <v>278</v>
      </c>
      <c r="G197" s="39">
        <v>272</v>
      </c>
      <c r="H197" s="39">
        <v>283</v>
      </c>
      <c r="I197" s="39">
        <v>279</v>
      </c>
      <c r="J197" s="39">
        <v>292</v>
      </c>
      <c r="K197" s="39">
        <v>261</v>
      </c>
      <c r="L197" s="39">
        <v>290</v>
      </c>
      <c r="M197" s="39">
        <v>3385</v>
      </c>
      <c r="N197" s="39"/>
      <c r="O197" s="32" t="s">
        <v>340</v>
      </c>
    </row>
    <row r="198" spans="1:15" ht="12.75">
      <c r="A198" s="26">
        <v>40345.614224537036</v>
      </c>
      <c r="B198" s="39">
        <v>7764</v>
      </c>
      <c r="C198" s="30"/>
      <c r="D198" s="39"/>
      <c r="E198" s="39"/>
      <c r="F198" s="39"/>
      <c r="G198" s="39"/>
      <c r="H198" s="39"/>
      <c r="I198" s="39"/>
      <c r="J198" s="39"/>
      <c r="K198" s="39"/>
      <c r="L198" s="39">
        <v>299</v>
      </c>
      <c r="M198" s="39">
        <v>3301</v>
      </c>
      <c r="N198" s="39"/>
      <c r="O198" s="32" t="s">
        <v>341</v>
      </c>
    </row>
    <row r="199" spans="1:15" ht="12.75">
      <c r="A199" s="26"/>
      <c r="B199" s="44"/>
      <c r="C199" s="3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2" t="s">
        <v>342</v>
      </c>
    </row>
    <row r="200" spans="1:15" ht="12.75">
      <c r="A200" s="26"/>
      <c r="B200" s="44"/>
      <c r="C200" s="3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2" t="s">
        <v>278</v>
      </c>
    </row>
    <row r="201" spans="1:15" ht="12.75">
      <c r="A201" s="26">
        <v>40345.615902777776</v>
      </c>
      <c r="B201" s="39" t="s">
        <v>85</v>
      </c>
      <c r="C201" s="30"/>
      <c r="D201" s="39"/>
      <c r="E201" s="39"/>
      <c r="F201" s="39"/>
      <c r="G201" s="39"/>
      <c r="H201" s="39"/>
      <c r="I201" s="39"/>
      <c r="J201" s="39"/>
      <c r="K201" s="39"/>
      <c r="L201" s="39"/>
      <c r="M201" s="39">
        <v>4450</v>
      </c>
      <c r="N201" s="39"/>
      <c r="O201" s="32" t="s">
        <v>343</v>
      </c>
    </row>
    <row r="202" spans="1:15" ht="12.75">
      <c r="A202" s="26"/>
      <c r="B202" s="44"/>
      <c r="C202" s="3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2" t="s">
        <v>344</v>
      </c>
    </row>
    <row r="203" spans="1:15" ht="12.75">
      <c r="A203" s="26">
        <v>40345.62131944444</v>
      </c>
      <c r="B203" s="39">
        <v>7530</v>
      </c>
      <c r="C203" s="30"/>
      <c r="D203" s="39"/>
      <c r="E203" s="39"/>
      <c r="F203" s="39"/>
      <c r="G203" s="39"/>
      <c r="H203" s="39"/>
      <c r="I203" s="39"/>
      <c r="J203" s="39"/>
      <c r="K203" s="39"/>
      <c r="L203" s="39">
        <v>376</v>
      </c>
      <c r="M203" s="39">
        <v>2105</v>
      </c>
      <c r="N203" s="39"/>
      <c r="O203" s="32" t="s">
        <v>317</v>
      </c>
    </row>
    <row r="204" spans="1:15" ht="12.75">
      <c r="A204" s="26"/>
      <c r="B204" s="44"/>
      <c r="C204" s="3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2"/>
    </row>
    <row r="205" spans="1:15" ht="12.75">
      <c r="A205" s="26">
        <v>40345.623194444444</v>
      </c>
      <c r="B205" s="39" t="s">
        <v>85</v>
      </c>
      <c r="C205" s="3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2" t="s">
        <v>346</v>
      </c>
    </row>
    <row r="206" spans="1:15" ht="12.75">
      <c r="A206" s="26">
        <v>40345.62335648148</v>
      </c>
      <c r="B206" s="39" t="s">
        <v>85</v>
      </c>
      <c r="C206" s="3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2" t="s">
        <v>246</v>
      </c>
    </row>
    <row r="207" spans="1:15" ht="12.75">
      <c r="A207" s="26">
        <v>40345.62337962963</v>
      </c>
      <c r="B207" s="39" t="s">
        <v>85</v>
      </c>
      <c r="C207" s="3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 t="s">
        <v>162</v>
      </c>
      <c r="O207" s="32" t="s">
        <v>347</v>
      </c>
    </row>
    <row r="208" spans="1:15" ht="12.75">
      <c r="A208" s="26">
        <v>40345.62349537037</v>
      </c>
      <c r="B208" s="39" t="s">
        <v>85</v>
      </c>
      <c r="C208" s="3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2" t="s">
        <v>348</v>
      </c>
    </row>
    <row r="209" spans="1:15" ht="12.75">
      <c r="A209" s="26"/>
      <c r="B209" s="39"/>
      <c r="C209" s="3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2"/>
    </row>
    <row r="210" spans="1:15" ht="12.75">
      <c r="A210" s="26"/>
      <c r="B210" s="44"/>
      <c r="C210" s="3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2"/>
    </row>
    <row r="211" spans="1:15" ht="12.75">
      <c r="A211" s="26">
        <v>40345.62414351852</v>
      </c>
      <c r="B211" s="39" t="s">
        <v>85</v>
      </c>
      <c r="C211" s="3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 t="s">
        <v>165</v>
      </c>
      <c r="O211" s="32" t="s">
        <v>349</v>
      </c>
    </row>
    <row r="212" spans="1:15" ht="12.75">
      <c r="A212" s="26">
        <v>40345.62486111111</v>
      </c>
      <c r="B212" s="44">
        <v>7560</v>
      </c>
      <c r="C212" s="3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2" t="s">
        <v>350</v>
      </c>
    </row>
    <row r="213" spans="1:15" ht="12.75">
      <c r="A213" s="26">
        <v>40345.6252662037</v>
      </c>
      <c r="B213" s="39">
        <v>7631</v>
      </c>
      <c r="C213" s="30"/>
      <c r="D213" s="39">
        <v>280</v>
      </c>
      <c r="E213" s="39">
        <v>276</v>
      </c>
      <c r="F213" s="39">
        <v>282</v>
      </c>
      <c r="G213" s="39">
        <v>280</v>
      </c>
      <c r="H213" s="39">
        <v>284</v>
      </c>
      <c r="I213" s="39">
        <v>282</v>
      </c>
      <c r="J213" s="39">
        <v>296</v>
      </c>
      <c r="K213" s="39">
        <v>271</v>
      </c>
      <c r="L213" s="39">
        <v>319</v>
      </c>
      <c r="M213" s="39">
        <v>555</v>
      </c>
      <c r="N213" s="39"/>
      <c r="O213" s="32" t="s">
        <v>351</v>
      </c>
    </row>
    <row r="214" spans="1:15" ht="12.75">
      <c r="A214" s="26"/>
      <c r="B214" s="44"/>
      <c r="C214" s="3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2" t="s">
        <v>352</v>
      </c>
    </row>
    <row r="215" spans="1:15" ht="12.75">
      <c r="A215" s="26"/>
      <c r="B215" s="44"/>
      <c r="C215" s="3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2" t="s">
        <v>353</v>
      </c>
    </row>
    <row r="216" spans="1:15" ht="12.75">
      <c r="A216" s="26"/>
      <c r="B216" s="44"/>
      <c r="C216" s="3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2" t="s">
        <v>354</v>
      </c>
    </row>
    <row r="217" spans="1:15" ht="12.75">
      <c r="A217" s="26">
        <v>40345.630891203706</v>
      </c>
      <c r="B217" s="39" t="s">
        <v>85</v>
      </c>
      <c r="C217" s="3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2" t="s">
        <v>355</v>
      </c>
    </row>
    <row r="218" spans="1:15" ht="12.75">
      <c r="A218" s="26">
        <v>40345.63385416667</v>
      </c>
      <c r="B218" s="39" t="s">
        <v>85</v>
      </c>
      <c r="C218" s="30"/>
      <c r="D218" s="39"/>
      <c r="E218" s="39"/>
      <c r="F218" s="39"/>
      <c r="G218" s="39"/>
      <c r="H218" s="39"/>
      <c r="I218" s="39"/>
      <c r="J218" s="39"/>
      <c r="K218" s="39"/>
      <c r="L218" s="39">
        <v>283</v>
      </c>
      <c r="M218" s="39">
        <v>1474</v>
      </c>
      <c r="N218" s="39"/>
      <c r="O218" s="32" t="s">
        <v>356</v>
      </c>
    </row>
    <row r="219" spans="1:15" ht="12.75">
      <c r="A219" s="26"/>
      <c r="B219" s="44"/>
      <c r="C219" s="3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2"/>
    </row>
    <row r="220" spans="1:15" ht="12.75">
      <c r="A220" s="26">
        <v>40345.634791666664</v>
      </c>
      <c r="B220" s="39" t="s">
        <v>85</v>
      </c>
      <c r="C220" s="3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2" t="s">
        <v>357</v>
      </c>
    </row>
    <row r="221" spans="1:15" ht="12.75">
      <c r="A221" s="26">
        <v>40345.63494212963</v>
      </c>
      <c r="B221" s="39" t="s">
        <v>85</v>
      </c>
      <c r="C221" s="3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2" t="s">
        <v>246</v>
      </c>
    </row>
    <row r="222" spans="1:15" ht="12.75">
      <c r="A222" s="26">
        <v>40345.63482638889</v>
      </c>
      <c r="B222" s="39" t="s">
        <v>85</v>
      </c>
      <c r="C222" s="3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 t="s">
        <v>166</v>
      </c>
      <c r="O222" s="32" t="s">
        <v>358</v>
      </c>
    </row>
    <row r="223" spans="1:15" ht="12.75">
      <c r="A223" s="26">
        <v>40345.63486111111</v>
      </c>
      <c r="B223" s="39" t="s">
        <v>85</v>
      </c>
      <c r="C223" s="3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2" t="s">
        <v>348</v>
      </c>
    </row>
    <row r="224" spans="1:15" ht="12.75">
      <c r="A224" s="26"/>
      <c r="B224" s="44"/>
      <c r="C224" s="3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2"/>
    </row>
    <row r="225" spans="1:15" ht="12.75">
      <c r="A225" s="26">
        <v>40345.63521990741</v>
      </c>
      <c r="B225" s="39">
        <v>7735</v>
      </c>
      <c r="C225" s="3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2" t="s">
        <v>359</v>
      </c>
    </row>
    <row r="226" spans="1:15" ht="12.75">
      <c r="A226" s="26">
        <v>40345.63631944444</v>
      </c>
      <c r="B226" s="39" t="s">
        <v>85</v>
      </c>
      <c r="C226" s="3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2" t="s">
        <v>360</v>
      </c>
    </row>
    <row r="227" spans="1:15" ht="12.75">
      <c r="A227" s="26">
        <v>40345.6365625</v>
      </c>
      <c r="B227" s="39">
        <v>7849</v>
      </c>
      <c r="C227" s="30"/>
      <c r="D227" s="39">
        <v>278</v>
      </c>
      <c r="E227" s="39">
        <v>264</v>
      </c>
      <c r="F227" s="39">
        <v>281</v>
      </c>
      <c r="G227" s="39">
        <v>272</v>
      </c>
      <c r="H227" s="39">
        <v>284</v>
      </c>
      <c r="I227" s="39">
        <v>281</v>
      </c>
      <c r="J227" s="39">
        <v>293</v>
      </c>
      <c r="K227" s="39">
        <v>255</v>
      </c>
      <c r="L227" s="39">
        <v>251</v>
      </c>
      <c r="M227" s="39">
        <v>264</v>
      </c>
      <c r="N227" s="39"/>
      <c r="O227" s="32" t="s">
        <v>361</v>
      </c>
    </row>
    <row r="228" spans="1:15" ht="12.75">
      <c r="A228" s="26">
        <v>40345.64010416667</v>
      </c>
      <c r="B228" s="39" t="s">
        <v>85</v>
      </c>
      <c r="C228" s="3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2" t="s">
        <v>372</v>
      </c>
    </row>
    <row r="229" spans="1:15" ht="12.75">
      <c r="A229" s="26">
        <v>40345.6403587963</v>
      </c>
      <c r="B229" s="39" t="s">
        <v>85</v>
      </c>
      <c r="C229" s="3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2" t="s">
        <v>246</v>
      </c>
    </row>
    <row r="230" spans="1:15" ht="12.75">
      <c r="A230" s="26">
        <v>40345.64037037037</v>
      </c>
      <c r="B230" s="39" t="s">
        <v>85</v>
      </c>
      <c r="C230" s="3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2" t="s">
        <v>362</v>
      </c>
    </row>
    <row r="231" spans="1:15" ht="12.75">
      <c r="A231" s="26">
        <v>40345.64104166667</v>
      </c>
      <c r="B231" s="39" t="s">
        <v>85</v>
      </c>
      <c r="C231" s="3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2" t="s">
        <v>363</v>
      </c>
    </row>
    <row r="232" spans="1:15" ht="12.75">
      <c r="A232" s="26">
        <v>40345.64150462963</v>
      </c>
      <c r="B232" s="39" t="s">
        <v>85</v>
      </c>
      <c r="C232" s="3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2" t="s">
        <v>364</v>
      </c>
    </row>
    <row r="233" spans="1:15" ht="12.75">
      <c r="A233" s="26"/>
      <c r="B233" s="44"/>
      <c r="C233" s="3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2"/>
    </row>
    <row r="234" spans="1:15" ht="12.75">
      <c r="A234" s="26">
        <v>40345.642476851855</v>
      </c>
      <c r="B234" s="39"/>
      <c r="C234" s="3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2" t="s">
        <v>246</v>
      </c>
    </row>
    <row r="235" spans="1:15" ht="12.75">
      <c r="A235" s="26">
        <v>40345.642476851855</v>
      </c>
      <c r="B235" s="39" t="s">
        <v>85</v>
      </c>
      <c r="C235" s="3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 t="s">
        <v>172</v>
      </c>
      <c r="O235" s="32" t="s">
        <v>365</v>
      </c>
    </row>
    <row r="236" spans="1:15" ht="12.75">
      <c r="A236" s="26"/>
      <c r="B236" s="44"/>
      <c r="C236" s="3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2" t="s">
        <v>366</v>
      </c>
    </row>
    <row r="237" spans="1:15" ht="12.75">
      <c r="A237" s="26">
        <v>40345.643472222226</v>
      </c>
      <c r="B237" s="44">
        <v>7730</v>
      </c>
      <c r="C237" s="3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2" t="s">
        <v>350</v>
      </c>
    </row>
    <row r="238" spans="1:15" ht="12.75">
      <c r="A238" s="26">
        <v>40345.6437037037</v>
      </c>
      <c r="B238" s="39">
        <v>7752</v>
      </c>
      <c r="C238" s="30"/>
      <c r="D238" s="39">
        <v>282</v>
      </c>
      <c r="E238" s="39">
        <v>280</v>
      </c>
      <c r="F238" s="39">
        <v>285</v>
      </c>
      <c r="G238" s="39">
        <v>284</v>
      </c>
      <c r="H238" s="39">
        <v>287</v>
      </c>
      <c r="I238" s="39">
        <v>287</v>
      </c>
      <c r="J238" s="39">
        <v>296</v>
      </c>
      <c r="K238" s="39">
        <v>272</v>
      </c>
      <c r="L238" s="39">
        <v>282</v>
      </c>
      <c r="M238" s="39">
        <v>271</v>
      </c>
      <c r="N238" s="39"/>
      <c r="O238" s="32" t="s">
        <v>367</v>
      </c>
    </row>
    <row r="239" spans="1:15" ht="12.75">
      <c r="A239" s="26">
        <v>40345.64505787037</v>
      </c>
      <c r="B239" s="39" t="s">
        <v>85</v>
      </c>
      <c r="C239" s="30"/>
      <c r="D239" s="39"/>
      <c r="E239" s="39"/>
      <c r="F239" s="39"/>
      <c r="G239" s="39"/>
      <c r="H239" s="39"/>
      <c r="I239" s="39"/>
      <c r="J239" s="39"/>
      <c r="K239" s="39"/>
      <c r="L239" s="39">
        <v>276</v>
      </c>
      <c r="M239" s="39">
        <v>321</v>
      </c>
      <c r="N239" s="39"/>
      <c r="O239" s="32" t="s">
        <v>369</v>
      </c>
    </row>
    <row r="240" spans="1:15" ht="12.75">
      <c r="A240" s="26">
        <v>40345.645833333336</v>
      </c>
      <c r="B240" s="39" t="s">
        <v>85</v>
      </c>
      <c r="C240" s="3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2" t="s">
        <v>368</v>
      </c>
    </row>
    <row r="241" spans="1:15" ht="12.75">
      <c r="A241" s="26"/>
      <c r="B241" s="39"/>
      <c r="C241" s="3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2"/>
    </row>
    <row r="242" spans="1:15" ht="12.75">
      <c r="A242" s="26">
        <v>40345.64693287037</v>
      </c>
      <c r="B242" s="39">
        <v>7627</v>
      </c>
      <c r="C242" s="30"/>
      <c r="D242" s="39"/>
      <c r="E242" s="39"/>
      <c r="F242" s="39"/>
      <c r="G242" s="39"/>
      <c r="H242" s="39"/>
      <c r="I242" s="39"/>
      <c r="J242" s="39"/>
      <c r="K242" s="39"/>
      <c r="L242" s="39">
        <v>492</v>
      </c>
      <c r="M242" s="39">
        <v>453</v>
      </c>
      <c r="N242" s="39"/>
      <c r="O242" s="32" t="s">
        <v>369</v>
      </c>
    </row>
    <row r="243" spans="1:15" ht="12.75">
      <c r="A243" s="26">
        <v>40345.6475</v>
      </c>
      <c r="B243" s="39" t="s">
        <v>85</v>
      </c>
      <c r="C243" s="3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 t="s">
        <v>174</v>
      </c>
      <c r="O243" s="32" t="s">
        <v>371</v>
      </c>
    </row>
    <row r="244" spans="1:15" ht="12.75">
      <c r="A244" s="26">
        <v>40345.64759259259</v>
      </c>
      <c r="B244" s="39" t="s">
        <v>85</v>
      </c>
      <c r="C244" s="3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2" t="s">
        <v>370</v>
      </c>
    </row>
    <row r="245" spans="1:15" ht="12.75">
      <c r="A245" s="26">
        <v>40345.64791666667</v>
      </c>
      <c r="B245" s="39" t="s">
        <v>85</v>
      </c>
      <c r="C245" s="3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2" t="s">
        <v>373</v>
      </c>
    </row>
    <row r="246" spans="1:15" ht="12.75">
      <c r="A246" s="26">
        <v>40345.64803240741</v>
      </c>
      <c r="B246" s="39" t="s">
        <v>85</v>
      </c>
      <c r="C246" s="3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2" t="s">
        <v>387</v>
      </c>
    </row>
    <row r="247" spans="1:15" ht="12.75">
      <c r="A247" s="26"/>
      <c r="B247" s="44"/>
      <c r="C247" s="3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2"/>
    </row>
    <row r="248" spans="1:15" ht="12.75">
      <c r="A248" s="26">
        <v>40345.64869212963</v>
      </c>
      <c r="B248" s="39" t="s">
        <v>85</v>
      </c>
      <c r="C248" s="3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2" t="s">
        <v>374</v>
      </c>
    </row>
    <row r="249" spans="1:15" ht="12.75">
      <c r="A249" s="26">
        <v>40345.64943287037</v>
      </c>
      <c r="B249" s="39" t="s">
        <v>85</v>
      </c>
      <c r="C249" s="3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2" t="s">
        <v>375</v>
      </c>
    </row>
    <row r="250" spans="1:15" ht="12.75">
      <c r="A250" s="26"/>
      <c r="B250" s="44"/>
      <c r="C250" s="3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2"/>
    </row>
    <row r="251" spans="1:15" ht="12.75">
      <c r="A251" s="26"/>
      <c r="B251" s="44"/>
      <c r="C251" s="3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2" t="s">
        <v>376</v>
      </c>
    </row>
    <row r="252" spans="1:15" ht="12.75">
      <c r="A252" s="26"/>
      <c r="B252" s="44"/>
      <c r="C252" s="3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2"/>
    </row>
    <row r="253" spans="1:15" ht="12.75">
      <c r="A253" s="26">
        <v>40345.65287037037</v>
      </c>
      <c r="B253" s="39" t="s">
        <v>85</v>
      </c>
      <c r="C253" s="30"/>
      <c r="D253" s="39">
        <v>159</v>
      </c>
      <c r="E253" s="39">
        <v>117</v>
      </c>
      <c r="F253" s="39">
        <v>179</v>
      </c>
      <c r="G253" s="39">
        <v>135</v>
      </c>
      <c r="H253" s="39"/>
      <c r="I253" s="39"/>
      <c r="J253" s="39">
        <v>252</v>
      </c>
      <c r="K253" s="39">
        <v>100</v>
      </c>
      <c r="L253" s="39">
        <v>163</v>
      </c>
      <c r="M253" s="39">
        <v>138</v>
      </c>
      <c r="N253" s="39" t="s">
        <v>381</v>
      </c>
      <c r="O253" s="32" t="s">
        <v>383</v>
      </c>
    </row>
    <row r="254" spans="1:15" ht="12.75">
      <c r="A254" s="26"/>
      <c r="B254" s="44"/>
      <c r="C254" s="3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2"/>
    </row>
    <row r="255" spans="1:15" ht="12.75">
      <c r="A255" s="26"/>
      <c r="B255" s="44"/>
      <c r="C255" s="3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2"/>
    </row>
    <row r="256" spans="1:15" ht="12.75">
      <c r="A256" s="26">
        <v>40345.653333333335</v>
      </c>
      <c r="B256" s="39">
        <v>5150</v>
      </c>
      <c r="C256" s="30"/>
      <c r="D256" s="39">
        <v>132</v>
      </c>
      <c r="E256" s="39">
        <v>130</v>
      </c>
      <c r="F256" s="39">
        <v>152</v>
      </c>
      <c r="G256" s="39">
        <v>149</v>
      </c>
      <c r="H256" s="39"/>
      <c r="I256" s="39"/>
      <c r="J256" s="39">
        <v>246</v>
      </c>
      <c r="K256" s="39">
        <v>117</v>
      </c>
      <c r="L256" s="39">
        <v>154</v>
      </c>
      <c r="M256" s="39">
        <v>147</v>
      </c>
      <c r="N256" s="39" t="s">
        <v>382</v>
      </c>
      <c r="O256" s="32" t="s">
        <v>378</v>
      </c>
    </row>
    <row r="257" spans="1:15" ht="12.75">
      <c r="A257" s="26"/>
      <c r="B257" s="44"/>
      <c r="C257" s="3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2"/>
    </row>
    <row r="258" spans="1:15" ht="12.75">
      <c r="A258" s="26">
        <v>40345.65440972222</v>
      </c>
      <c r="B258" s="39">
        <v>4874</v>
      </c>
      <c r="C258" s="30"/>
      <c r="D258" s="39">
        <v>179</v>
      </c>
      <c r="E258" s="39">
        <v>112</v>
      </c>
      <c r="F258" s="39">
        <v>198</v>
      </c>
      <c r="G258" s="39">
        <v>128</v>
      </c>
      <c r="H258" s="39">
        <v>240</v>
      </c>
      <c r="I258" s="39">
        <v>179</v>
      </c>
      <c r="J258" s="39">
        <v>259</v>
      </c>
      <c r="K258" s="39">
        <v>95</v>
      </c>
      <c r="L258" s="39">
        <v>189</v>
      </c>
      <c r="M258" s="39">
        <v>147</v>
      </c>
      <c r="N258" s="39"/>
      <c r="O258" s="32" t="s">
        <v>379</v>
      </c>
    </row>
    <row r="259" spans="1:15" ht="12.75">
      <c r="A259" s="26">
        <v>40345.655011574076</v>
      </c>
      <c r="B259" s="39" t="s">
        <v>85</v>
      </c>
      <c r="C259" s="3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2" t="s">
        <v>377</v>
      </c>
    </row>
    <row r="260" spans="1:15" ht="12.75">
      <c r="A260" s="26">
        <v>40345.656180555554</v>
      </c>
      <c r="B260" s="39" t="s">
        <v>85</v>
      </c>
      <c r="C260" s="3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2" t="s">
        <v>380</v>
      </c>
    </row>
    <row r="261" spans="1:15" ht="12.75">
      <c r="A261" s="26">
        <v>40345.66037037037</v>
      </c>
      <c r="B261" s="39" t="s">
        <v>85</v>
      </c>
      <c r="C261" s="3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2" t="s">
        <v>384</v>
      </c>
    </row>
    <row r="262" spans="1:15" ht="12.75">
      <c r="A262" s="26">
        <v>40345.66438657408</v>
      </c>
      <c r="B262" s="39" t="s">
        <v>85</v>
      </c>
      <c r="C262" s="3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2" t="s">
        <v>385</v>
      </c>
    </row>
    <row r="263" spans="1:15" ht="12.75">
      <c r="A263" s="26"/>
      <c r="B263" s="39"/>
      <c r="C263" s="3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2"/>
    </row>
    <row r="264" spans="1:15" ht="12.75">
      <c r="A264" s="26"/>
      <c r="B264" s="44"/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2"/>
    </row>
    <row r="265" spans="1:15" ht="12.75">
      <c r="A265" s="26">
        <v>40345.66747685185</v>
      </c>
      <c r="B265" s="39" t="s">
        <v>85</v>
      </c>
      <c r="C265" s="3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2" t="s">
        <v>87</v>
      </c>
    </row>
    <row r="266" spans="1:15" ht="12.75">
      <c r="A266" s="26">
        <v>40345.66868055556</v>
      </c>
      <c r="B266" s="39" t="s">
        <v>85</v>
      </c>
      <c r="C266" s="3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2" t="s">
        <v>386</v>
      </c>
    </row>
    <row r="267" spans="1:15" ht="12.75">
      <c r="A267" s="26"/>
      <c r="B267" s="44"/>
      <c r="C267" s="3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2"/>
    </row>
    <row r="268" spans="1:15" ht="12.75">
      <c r="A268" s="26"/>
      <c r="B268" s="44"/>
      <c r="C268" s="3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2"/>
    </row>
    <row r="269" spans="1:15" ht="12.75">
      <c r="A269" s="26"/>
      <c r="B269" s="44"/>
      <c r="C269" s="3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2"/>
    </row>
    <row r="270" spans="1:15" ht="12.75">
      <c r="A270" s="26"/>
      <c r="B270" s="44"/>
      <c r="C270" s="3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2"/>
    </row>
    <row r="271" spans="1:15" ht="12.75">
      <c r="A271" s="26"/>
      <c r="B271" s="44"/>
      <c r="C271" s="3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2"/>
    </row>
    <row r="272" spans="1:15" ht="12.75">
      <c r="A272" s="26"/>
      <c r="B272" s="44"/>
      <c r="C272" s="3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2"/>
    </row>
    <row r="273" spans="1:15" ht="12.75">
      <c r="A273" s="26"/>
      <c r="B273" s="44"/>
      <c r="C273" s="3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2"/>
    </row>
    <row r="274" spans="1:15" ht="12.75">
      <c r="A274" s="26"/>
      <c r="B274" s="44"/>
      <c r="C274" s="3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2"/>
    </row>
    <row r="275" spans="1:15" ht="12.75">
      <c r="A275" s="26"/>
      <c r="B275" s="44"/>
      <c r="C275" s="3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2"/>
    </row>
    <row r="276" spans="1:15" ht="12.75">
      <c r="A276" s="26"/>
      <c r="B276" s="44"/>
      <c r="C276" s="3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2"/>
    </row>
    <row r="277" spans="1:15" ht="12.75">
      <c r="A277" s="26"/>
      <c r="B277" s="44"/>
      <c r="C277" s="3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2"/>
    </row>
    <row r="278" spans="1:15" ht="12.75">
      <c r="A278" s="26"/>
      <c r="B278" s="44"/>
      <c r="C278" s="3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2"/>
    </row>
    <row r="279" spans="1:15" ht="12.75">
      <c r="A279" s="26"/>
      <c r="B279" s="39"/>
      <c r="C279" s="3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2"/>
    </row>
    <row r="280" spans="1:15" ht="12.75">
      <c r="A280" s="26"/>
      <c r="B280" s="44"/>
      <c r="C280" s="3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2"/>
    </row>
    <row r="281" spans="1:15" ht="12.75">
      <c r="A281" s="26"/>
      <c r="B281" s="44"/>
      <c r="C281" s="3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2"/>
    </row>
    <row r="282" spans="1:15" ht="12.75">
      <c r="A282" s="26"/>
      <c r="B282" s="39"/>
      <c r="C282" s="3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2"/>
    </row>
    <row r="283" spans="1:15" ht="12.75">
      <c r="A283" s="26"/>
      <c r="B283" s="39"/>
      <c r="C283" s="3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2"/>
    </row>
    <row r="284" spans="1:15" ht="12.75">
      <c r="A284" s="26"/>
      <c r="B284" s="44"/>
      <c r="C284" s="3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2"/>
    </row>
    <row r="285" spans="1:15" ht="12.75">
      <c r="A285" s="26"/>
      <c r="B285" s="44"/>
      <c r="C285" s="3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2"/>
    </row>
    <row r="286" spans="1:15" ht="12.75">
      <c r="A286" s="26"/>
      <c r="B286" s="39"/>
      <c r="C286" s="3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2"/>
    </row>
    <row r="287" spans="1:15" ht="12.75">
      <c r="A287" s="26"/>
      <c r="B287" s="39"/>
      <c r="C287" s="3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2"/>
    </row>
    <row r="288" spans="1:15" ht="12.75">
      <c r="A288" s="26"/>
      <c r="B288" s="44"/>
      <c r="C288" s="3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2"/>
    </row>
    <row r="289" spans="1:15" ht="12.75">
      <c r="A289" s="26"/>
      <c r="B289" s="39"/>
      <c r="C289" s="3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2"/>
    </row>
    <row r="290" spans="1:15" ht="12.75">
      <c r="A290" s="26"/>
      <c r="B290" s="44"/>
      <c r="C290" s="3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</row>
    <row r="291" spans="1:15" ht="12.75">
      <c r="A291" s="26"/>
      <c r="B291" s="39"/>
      <c r="C291" s="3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2"/>
    </row>
    <row r="292" spans="1:15" ht="12.75">
      <c r="A292" s="26"/>
      <c r="B292" s="39"/>
      <c r="C292" s="3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2"/>
    </row>
    <row r="293" spans="1:15" ht="12.75">
      <c r="A293" s="26"/>
      <c r="B293" s="44"/>
      <c r="C293" s="3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2"/>
    </row>
    <row r="294" spans="1:15" ht="12.75">
      <c r="A294" s="26"/>
      <c r="B294" s="44"/>
      <c r="C294" s="3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2"/>
    </row>
    <row r="295" spans="1:15" ht="12.75">
      <c r="A295" s="26"/>
      <c r="B295" s="39"/>
      <c r="C295" s="3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2"/>
    </row>
    <row r="296" spans="1:15" ht="12.75">
      <c r="A296" s="26"/>
      <c r="B296" s="39"/>
      <c r="C296" s="3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2"/>
    </row>
    <row r="297" spans="1:15" ht="12.75">
      <c r="A297" s="26"/>
      <c r="B297" s="44"/>
      <c r="C297" s="3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2"/>
    </row>
    <row r="298" spans="1:15" ht="12.75">
      <c r="A298" s="26"/>
      <c r="B298" s="44"/>
      <c r="C298" s="3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2"/>
    </row>
    <row r="299" spans="1:15" ht="12.75">
      <c r="A299" s="26"/>
      <c r="B299" s="39"/>
      <c r="C299" s="3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2"/>
    </row>
    <row r="300" spans="1:15" ht="12.75">
      <c r="A300" s="26"/>
      <c r="B300" s="39"/>
      <c r="C300" s="3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2"/>
    </row>
    <row r="301" spans="1:15" ht="12.75">
      <c r="A301" s="26"/>
      <c r="B301" s="44"/>
      <c r="C301" s="3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2"/>
    </row>
    <row r="302" spans="1:15" ht="12.75">
      <c r="A302" s="26"/>
      <c r="B302" s="44"/>
      <c r="C302" s="3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2"/>
    </row>
    <row r="303" spans="1:15" ht="12.75">
      <c r="A303" s="26"/>
      <c r="B303" s="39"/>
      <c r="C303" s="3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2"/>
    </row>
    <row r="304" spans="1:15" ht="12.75">
      <c r="A304" s="26"/>
      <c r="B304" s="39"/>
      <c r="C304" s="3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2"/>
    </row>
    <row r="305" spans="1:15" ht="12.75">
      <c r="A305" s="26"/>
      <c r="B305" s="44"/>
      <c r="C305" s="3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2"/>
    </row>
    <row r="306" spans="1:15" ht="12.75">
      <c r="A306" s="26"/>
      <c r="B306" s="44"/>
      <c r="C306" s="3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2"/>
    </row>
    <row r="307" spans="1:15" ht="12.75">
      <c r="A307" s="26"/>
      <c r="B307" s="39"/>
      <c r="C307" s="3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2"/>
    </row>
    <row r="308" spans="1:15" ht="12.75">
      <c r="A308" s="26"/>
      <c r="B308" s="39"/>
      <c r="C308" s="3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2"/>
    </row>
    <row r="309" spans="1:15" ht="12.75">
      <c r="A309" s="26"/>
      <c r="B309" s="44"/>
      <c r="C309" s="3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2"/>
    </row>
    <row r="310" spans="1:15" ht="12.75">
      <c r="A310" s="26"/>
      <c r="B310" s="44"/>
      <c r="C310" s="3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2"/>
    </row>
    <row r="311" spans="1:15" ht="12.75">
      <c r="A311" s="26"/>
      <c r="B311" s="39"/>
      <c r="C311" s="3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2"/>
    </row>
    <row r="312" spans="1:15" ht="12.75">
      <c r="A312" s="26"/>
      <c r="B312" s="39"/>
      <c r="C312" s="3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2"/>
    </row>
    <row r="313" spans="1:15" ht="12.75">
      <c r="A313" s="26"/>
      <c r="B313" s="39"/>
      <c r="C313" s="3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2"/>
    </row>
    <row r="314" spans="1:15" ht="12.75">
      <c r="A314" s="26"/>
      <c r="B314" s="39"/>
      <c r="C314" s="3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2"/>
    </row>
    <row r="315" spans="1:15" ht="12.75">
      <c r="A315" s="26"/>
      <c r="B315" s="39"/>
      <c r="C315" s="3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2"/>
    </row>
    <row r="316" spans="1:15" ht="12.75">
      <c r="A316" s="26"/>
      <c r="B316" s="39"/>
      <c r="C316" s="3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2"/>
    </row>
    <row r="317" spans="1:15" ht="12.75">
      <c r="A317" s="26"/>
      <c r="B317" s="39"/>
      <c r="C317" s="3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2"/>
    </row>
    <row r="318" spans="1:15" ht="12.75">
      <c r="A318" s="26"/>
      <c r="B318" s="39"/>
      <c r="C318" s="3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2"/>
    </row>
    <row r="319" spans="1:15" ht="12.75">
      <c r="A319" s="26"/>
      <c r="B319" s="39"/>
      <c r="C319" s="3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2"/>
    </row>
    <row r="320" spans="1:15" ht="12.75">
      <c r="A320" s="26"/>
      <c r="B320" s="39"/>
      <c r="C320" s="3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2"/>
    </row>
    <row r="321" spans="1:15" ht="12.75">
      <c r="A321" s="26"/>
      <c r="B321" s="39"/>
      <c r="C321" s="3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2"/>
    </row>
    <row r="322" spans="1:15" ht="12.75">
      <c r="A322" s="26"/>
      <c r="B322" s="39"/>
      <c r="C322" s="3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2"/>
    </row>
    <row r="323" spans="1:15" ht="12.75">
      <c r="A323" s="26"/>
      <c r="B323" s="39"/>
      <c r="C323" s="3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2"/>
    </row>
    <row r="324" spans="1:15" ht="12.75">
      <c r="A324" s="26"/>
      <c r="B324" s="39"/>
      <c r="C324" s="3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2"/>
    </row>
    <row r="325" spans="1:15" ht="12.75">
      <c r="A325" s="26"/>
      <c r="B325" s="39"/>
      <c r="C325" s="3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2"/>
    </row>
    <row r="326" spans="1:15" ht="12.75">
      <c r="A326" s="26"/>
      <c r="B326" s="39"/>
      <c r="C326" s="3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2"/>
    </row>
    <row r="327" spans="1:15" ht="12.75">
      <c r="A327" s="26"/>
      <c r="B327" s="39"/>
      <c r="C327" s="3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2"/>
    </row>
    <row r="328" spans="1:15" ht="12.75">
      <c r="A328" s="26"/>
      <c r="B328" s="39"/>
      <c r="C328" s="3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2"/>
    </row>
    <row r="329" spans="1:15" ht="12.75">
      <c r="A329" s="26"/>
      <c r="B329" s="39"/>
      <c r="C329" s="3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2"/>
    </row>
    <row r="330" spans="1:15" ht="12.75">
      <c r="A330" s="26"/>
      <c r="B330" s="39"/>
      <c r="C330" s="3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2"/>
    </row>
    <row r="331" spans="1:15" ht="12.75">
      <c r="A331" s="26"/>
      <c r="B331" s="39"/>
      <c r="C331" s="3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2"/>
    </row>
    <row r="332" spans="1:15" ht="12.75">
      <c r="A332" s="27"/>
      <c r="B332" s="40"/>
      <c r="C332" s="2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8"/>
    </row>
    <row r="333" spans="1:15" ht="12.75">
      <c r="A333" s="27"/>
      <c r="B333" s="40"/>
      <c r="C333" s="2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8"/>
    </row>
    <row r="334" spans="1:15" ht="12.75">
      <c r="A334" s="27"/>
      <c r="B334" s="40"/>
      <c r="C334" s="2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8"/>
    </row>
    <row r="335" spans="1:15" ht="12.75">
      <c r="A335" s="27"/>
      <c r="B335" s="40"/>
      <c r="C335" s="2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8"/>
    </row>
    <row r="336" spans="1:15" ht="12.75">
      <c r="A336" s="27"/>
      <c r="B336" s="40"/>
      <c r="C336" s="2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8"/>
    </row>
    <row r="337" spans="1:15" ht="12.75">
      <c r="A337" s="27"/>
      <c r="B337" s="40"/>
      <c r="C337" s="2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8"/>
    </row>
    <row r="338" spans="1:15" ht="12.75">
      <c r="A338" s="27"/>
      <c r="B338" s="40"/>
      <c r="C338" s="2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8"/>
    </row>
    <row r="339" spans="1:15" ht="12.75">
      <c r="A339" s="27"/>
      <c r="B339" s="40"/>
      <c r="C339" s="2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8"/>
    </row>
    <row r="340" spans="1:15" ht="12.75">
      <c r="A340" s="27"/>
      <c r="B340" s="40"/>
      <c r="C340" s="2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8"/>
    </row>
    <row r="341" spans="1:15" ht="12.75">
      <c r="A341" s="27"/>
      <c r="B341" s="40"/>
      <c r="C341" s="2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8"/>
    </row>
    <row r="342" spans="1:15" ht="12.75">
      <c r="A342" s="27"/>
      <c r="B342" s="40"/>
      <c r="C342" s="2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8"/>
    </row>
    <row r="343" spans="1:15" ht="12.75">
      <c r="A343" s="27"/>
      <c r="B343" s="40"/>
      <c r="C343" s="2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8"/>
    </row>
    <row r="344" spans="1:15" ht="12.75">
      <c r="A344" s="27"/>
      <c r="B344" s="40"/>
      <c r="C344" s="2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8"/>
    </row>
    <row r="345" spans="1:15" ht="12.75">
      <c r="A345" s="27"/>
      <c r="B345" s="40"/>
      <c r="C345" s="2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8"/>
    </row>
    <row r="346" spans="1:15" ht="12.75">
      <c r="A346" s="27"/>
      <c r="B346" s="40"/>
      <c r="C346" s="2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8"/>
    </row>
    <row r="347" spans="1:15" ht="12.75">
      <c r="A347" s="27"/>
      <c r="B347" s="40"/>
      <c r="C347" s="2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8"/>
    </row>
    <row r="348" spans="1:15" ht="12.75">
      <c r="A348" s="27"/>
      <c r="B348" s="40"/>
      <c r="C348" s="2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8"/>
    </row>
    <row r="349" spans="1:15" ht="12.75">
      <c r="A349" s="27"/>
      <c r="B349" s="40"/>
      <c r="C349" s="2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8"/>
    </row>
    <row r="350" spans="1:15" ht="12.75">
      <c r="A350" s="27"/>
      <c r="B350" s="40"/>
      <c r="C350" s="2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8"/>
    </row>
    <row r="351" spans="1:15" ht="12.75">
      <c r="A351" s="27"/>
      <c r="B351" s="40"/>
      <c r="C351" s="2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8"/>
    </row>
    <row r="352" spans="1:15" ht="12.75">
      <c r="A352" s="27"/>
      <c r="B352" s="40"/>
      <c r="C352" s="2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8"/>
    </row>
    <row r="353" spans="1:15" ht="12.75">
      <c r="A353" s="27"/>
      <c r="B353" s="40"/>
      <c r="C353" s="2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8"/>
    </row>
    <row r="354" spans="1:15" ht="12.75">
      <c r="A354" s="27"/>
      <c r="B354" s="40"/>
      <c r="C354" s="2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8"/>
    </row>
    <row r="355" spans="1:15" ht="12.75">
      <c r="A355" s="27"/>
      <c r="B355" s="40"/>
      <c r="C355" s="2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8"/>
    </row>
    <row r="356" spans="1:15" ht="12.75">
      <c r="A356" s="27"/>
      <c r="B356" s="40"/>
      <c r="C356" s="2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8"/>
    </row>
    <row r="357" spans="1:15" ht="12.75">
      <c r="A357" s="27"/>
      <c r="B357" s="40"/>
      <c r="C357" s="2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8"/>
    </row>
    <row r="358" spans="1:15" ht="12.75">
      <c r="A358" s="27"/>
      <c r="B358" s="40"/>
      <c r="C358" s="2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8"/>
    </row>
    <row r="359" spans="1:15" ht="12.75">
      <c r="A359" s="27"/>
      <c r="B359" s="40"/>
      <c r="C359" s="2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8"/>
    </row>
    <row r="360" spans="1:15" ht="12.75">
      <c r="A360" s="27"/>
      <c r="B360" s="40"/>
      <c r="C360" s="2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8"/>
    </row>
    <row r="361" spans="1:15" ht="12.75">
      <c r="A361" s="27"/>
      <c r="B361" s="40"/>
      <c r="C361" s="2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8"/>
    </row>
    <row r="362" spans="1:15" ht="12.75">
      <c r="A362" s="27"/>
      <c r="B362" s="40"/>
      <c r="C362" s="2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8"/>
    </row>
    <row r="363" spans="1:15" ht="12.75">
      <c r="A363" s="27"/>
      <c r="B363" s="40"/>
      <c r="C363" s="2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8"/>
    </row>
    <row r="364" spans="1:15" ht="12.75">
      <c r="A364" s="27"/>
      <c r="B364" s="40"/>
      <c r="C364" s="2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8"/>
    </row>
    <row r="365" spans="1:15" ht="12.75">
      <c r="A365" s="27"/>
      <c r="B365" s="40"/>
      <c r="C365" s="2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8"/>
    </row>
    <row r="366" spans="1:15" ht="12.75">
      <c r="A366" s="27"/>
      <c r="B366" s="40"/>
      <c r="C366" s="2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8"/>
    </row>
    <row r="367" spans="1:15" ht="12.75">
      <c r="A367" s="27"/>
      <c r="B367" s="40"/>
      <c r="C367" s="2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8"/>
    </row>
    <row r="368" spans="1:15" ht="12.75">
      <c r="A368" s="27"/>
      <c r="B368" s="40"/>
      <c r="C368" s="2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8"/>
    </row>
    <row r="369" spans="1:15" ht="12.75">
      <c r="A369" s="27"/>
      <c r="B369" s="40"/>
      <c r="C369" s="2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8"/>
    </row>
    <row r="370" spans="1:15" ht="12.75">
      <c r="A370" s="27"/>
      <c r="B370" s="40"/>
      <c r="C370" s="2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8"/>
    </row>
    <row r="371" spans="1:15" ht="12.75">
      <c r="A371" s="27"/>
      <c r="B371" s="40"/>
      <c r="C371" s="2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8"/>
    </row>
    <row r="372" spans="1:15" ht="12.75">
      <c r="A372" s="27"/>
      <c r="B372" s="40"/>
      <c r="C372" s="2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8"/>
    </row>
    <row r="373" spans="1:15" ht="12.75">
      <c r="A373" s="27"/>
      <c r="B373" s="40"/>
      <c r="C373" s="2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8"/>
    </row>
    <row r="374" spans="1:15" ht="12.75">
      <c r="A374" s="27"/>
      <c r="B374" s="40"/>
      <c r="C374" s="2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8"/>
    </row>
    <row r="375" spans="1:15" ht="12.75">
      <c r="A375" s="27"/>
      <c r="B375" s="40"/>
      <c r="C375" s="2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8"/>
    </row>
    <row r="376" spans="1:15" ht="12.75">
      <c r="A376" s="27"/>
      <c r="B376" s="40"/>
      <c r="C376" s="2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8"/>
    </row>
    <row r="377" spans="1:15" ht="12.75">
      <c r="A377" s="27"/>
      <c r="B377" s="40"/>
      <c r="C377" s="2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8"/>
    </row>
    <row r="378" spans="1:15" ht="12.75">
      <c r="A378" s="27"/>
      <c r="B378" s="40"/>
      <c r="C378" s="2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8"/>
    </row>
    <row r="379" spans="1:15" ht="12.75">
      <c r="A379" s="27"/>
      <c r="B379" s="40"/>
      <c r="C379" s="2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8"/>
    </row>
    <row r="380" spans="1:15" ht="12.75">
      <c r="A380" s="27"/>
      <c r="B380" s="40"/>
      <c r="C380" s="2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8"/>
    </row>
    <row r="381" spans="1:15" ht="12.75">
      <c r="A381" s="27"/>
      <c r="B381" s="40"/>
      <c r="C381" s="2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8"/>
    </row>
    <row r="382" spans="1:15" ht="12.75">
      <c r="A382" s="27"/>
      <c r="B382" s="40"/>
      <c r="C382" s="2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8"/>
    </row>
    <row r="383" spans="1:15" ht="12.75">
      <c r="A383" s="27"/>
      <c r="B383" s="40"/>
      <c r="C383" s="2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8"/>
    </row>
    <row r="384" spans="1:15" ht="12.75">
      <c r="A384" s="27"/>
      <c r="B384" s="40"/>
      <c r="C384" s="2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8"/>
    </row>
    <row r="385" spans="1:15" ht="12.75">
      <c r="A385" s="27"/>
      <c r="B385" s="40"/>
      <c r="C385" s="2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8"/>
    </row>
    <row r="386" spans="1:15" ht="12.75">
      <c r="A386" s="27"/>
      <c r="B386" s="40"/>
      <c r="C386" s="2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8"/>
    </row>
    <row r="387" spans="1:15" ht="12.75">
      <c r="A387" s="27"/>
      <c r="B387" s="40"/>
      <c r="C387" s="2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8"/>
    </row>
    <row r="388" spans="1:15" ht="12.75">
      <c r="A388" s="27"/>
      <c r="B388" s="40"/>
      <c r="C388" s="2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8"/>
    </row>
    <row r="389" spans="1:15" ht="12.75">
      <c r="A389" s="27"/>
      <c r="B389" s="40"/>
      <c r="C389" s="2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8"/>
    </row>
    <row r="390" spans="1:15" ht="12.75">
      <c r="A390" s="27"/>
      <c r="B390" s="40"/>
      <c r="C390" s="2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8"/>
    </row>
    <row r="391" spans="1:15" ht="12.75">
      <c r="A391" s="27"/>
      <c r="B391" s="40"/>
      <c r="C391" s="2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8"/>
    </row>
    <row r="392" spans="1:15" ht="12.75">
      <c r="A392" s="27"/>
      <c r="B392" s="40"/>
      <c r="C392" s="2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8"/>
    </row>
    <row r="393" spans="1:15" ht="12.75">
      <c r="A393" s="27"/>
      <c r="B393" s="40"/>
      <c r="C393" s="2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8"/>
    </row>
    <row r="394" spans="1:15" ht="12.75">
      <c r="A394" s="27"/>
      <c r="B394" s="40"/>
      <c r="C394" s="2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8"/>
    </row>
    <row r="395" spans="1:15" ht="12.75">
      <c r="A395" s="27"/>
      <c r="B395" s="40"/>
      <c r="C395" s="2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8"/>
    </row>
    <row r="396" spans="1:15" ht="12.75">
      <c r="A396" s="27"/>
      <c r="B396" s="40"/>
      <c r="C396" s="2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8"/>
    </row>
    <row r="397" spans="1:15" ht="12.75">
      <c r="A397" s="27"/>
      <c r="B397" s="40"/>
      <c r="C397" s="2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8"/>
    </row>
    <row r="398" spans="1:15" ht="12.75">
      <c r="A398" s="27"/>
      <c r="B398" s="40"/>
      <c r="C398" s="2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8"/>
    </row>
    <row r="399" spans="1:15" ht="12.75">
      <c r="A399" s="27"/>
      <c r="B399" s="40"/>
      <c r="C399" s="2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8"/>
    </row>
    <row r="400" spans="1:15" ht="12.75">
      <c r="A400" s="27"/>
      <c r="B400" s="40"/>
      <c r="C400" s="2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8"/>
    </row>
    <row r="401" spans="1:15" ht="12.75">
      <c r="A401" s="27"/>
      <c r="B401" s="40"/>
      <c r="C401" s="2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8"/>
    </row>
    <row r="402" spans="1:15" ht="12.75">
      <c r="A402" s="27"/>
      <c r="B402" s="40"/>
      <c r="C402" s="2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8"/>
    </row>
    <row r="403" spans="1:15" ht="12.75">
      <c r="A403" s="27"/>
      <c r="B403" s="40"/>
      <c r="C403" s="2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8"/>
    </row>
    <row r="404" spans="1:15" ht="12.75">
      <c r="A404" s="27"/>
      <c r="B404" s="40"/>
      <c r="C404" s="2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8"/>
    </row>
    <row r="405" spans="1:15" ht="12.75">
      <c r="A405" s="27"/>
      <c r="B405" s="40"/>
      <c r="C405" s="2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8"/>
    </row>
    <row r="406" spans="1:15" ht="12.75">
      <c r="A406" s="27"/>
      <c r="B406" s="40"/>
      <c r="C406" s="2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8"/>
    </row>
    <row r="407" spans="1:15" ht="12.75">
      <c r="A407" s="27"/>
      <c r="B407" s="40"/>
      <c r="C407" s="2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8"/>
    </row>
    <row r="408" spans="1:15" ht="12.75">
      <c r="A408" s="27"/>
      <c r="B408" s="40"/>
      <c r="C408" s="2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8"/>
    </row>
    <row r="409" spans="1:15" ht="12.75">
      <c r="A409" s="27"/>
      <c r="B409" s="40"/>
      <c r="C409" s="2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8"/>
    </row>
    <row r="410" spans="1:15" ht="12.75">
      <c r="A410" s="27"/>
      <c r="B410" s="40"/>
      <c r="C410" s="2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8"/>
    </row>
    <row r="411" spans="1:15" ht="12.75">
      <c r="A411" s="27"/>
      <c r="B411" s="40"/>
      <c r="C411" s="2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8"/>
    </row>
    <row r="412" spans="1:15" ht="12.75">
      <c r="A412" s="27"/>
      <c r="B412" s="40"/>
      <c r="C412" s="2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8"/>
    </row>
    <row r="413" spans="1:15" ht="12.75">
      <c r="A413" s="27"/>
      <c r="B413" s="40"/>
      <c r="C413" s="2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9.140625" defaultRowHeight="12.75"/>
  <cols>
    <col min="1" max="1" width="8.00390625" style="28" customWidth="1"/>
    <col min="2" max="2" width="9.00390625" style="13" customWidth="1"/>
    <col min="3" max="3" width="115.8515625" style="5" customWidth="1"/>
    <col min="4" max="13" width="59.7109375" style="0" customWidth="1"/>
  </cols>
  <sheetData>
    <row r="1" spans="1:3" ht="15.75">
      <c r="A1" s="22" t="s">
        <v>15</v>
      </c>
      <c r="B1" s="7"/>
      <c r="C1" s="2"/>
    </row>
    <row r="2" spans="1:3" ht="12.75">
      <c r="A2" s="23" t="s">
        <v>1</v>
      </c>
      <c r="B2" s="9" t="s">
        <v>208</v>
      </c>
      <c r="C2" s="3" t="str">
        <f>'run-notes'!O2</f>
        <v>date: _________16-Jun-2010</v>
      </c>
    </row>
    <row r="3" spans="1:3" ht="16.5" customHeight="1">
      <c r="A3" s="24"/>
      <c r="B3" s="10"/>
      <c r="C3" s="3" t="s">
        <v>2</v>
      </c>
    </row>
    <row r="4" spans="1:3" ht="13.5" thickBot="1">
      <c r="A4" s="24"/>
      <c r="B4" s="10"/>
      <c r="C4" s="3" t="s">
        <v>3</v>
      </c>
    </row>
    <row r="5" spans="1:3" s="1" customFormat="1" ht="64.5" customHeight="1" thickBot="1">
      <c r="A5" s="25" t="s">
        <v>0</v>
      </c>
      <c r="B5" s="11" t="s">
        <v>16</v>
      </c>
      <c r="C5" s="45" t="s">
        <v>14</v>
      </c>
    </row>
    <row r="6" spans="1:3" ht="12.75">
      <c r="A6" s="26"/>
      <c r="B6" s="15"/>
      <c r="C6" s="32"/>
    </row>
    <row r="7" spans="1:3" ht="12.75">
      <c r="A7" s="26">
        <v>40345.59130787037</v>
      </c>
      <c r="B7" s="15" t="s">
        <v>85</v>
      </c>
      <c r="C7" s="32" t="s">
        <v>319</v>
      </c>
    </row>
    <row r="8" spans="1:4" ht="12.75">
      <c r="A8" s="26"/>
      <c r="B8" s="15"/>
      <c r="C8" s="32"/>
      <c r="D8">
        <v>208</v>
      </c>
    </row>
    <row r="9" spans="1:3" ht="12.75">
      <c r="A9" s="26" t="s">
        <v>85</v>
      </c>
      <c r="B9" s="14"/>
      <c r="C9" s="32"/>
    </row>
    <row r="10" spans="1:3" ht="12.75">
      <c r="A10" s="26">
        <v>40345.62005787037</v>
      </c>
      <c r="B10" s="15" t="s">
        <v>85</v>
      </c>
      <c r="C10" s="32" t="s">
        <v>345</v>
      </c>
    </row>
    <row r="11" spans="1:3" ht="12.75">
      <c r="A11" s="26"/>
      <c r="B11" s="14"/>
      <c r="C11" s="32"/>
    </row>
    <row r="12" spans="1:3" ht="12.75">
      <c r="A12" s="26"/>
      <c r="B12" s="15"/>
      <c r="C12" s="32"/>
    </row>
    <row r="13" spans="1:3" ht="12.75">
      <c r="A13" s="26"/>
      <c r="B13" s="14"/>
      <c r="C13" s="32"/>
    </row>
    <row r="14" spans="1:3" ht="12.75">
      <c r="A14" s="26"/>
      <c r="B14" s="14" t="s">
        <v>31</v>
      </c>
      <c r="C14" s="32"/>
    </row>
    <row r="15" spans="1:3" ht="12.75">
      <c r="A15" s="26"/>
      <c r="B15" s="14"/>
      <c r="C15" s="32"/>
    </row>
    <row r="16" spans="1:3" ht="12.75">
      <c r="A16" s="26"/>
      <c r="B16" s="14"/>
      <c r="C16" s="32"/>
    </row>
    <row r="17" spans="1:3" ht="12.75">
      <c r="A17" s="26"/>
      <c r="B17" s="14"/>
      <c r="C17" s="32"/>
    </row>
    <row r="18" spans="1:3" ht="12.75">
      <c r="A18" s="26"/>
      <c r="B18" s="14"/>
      <c r="C18" s="32"/>
    </row>
    <row r="19" spans="1:3" ht="12.75">
      <c r="A19" s="26"/>
      <c r="B19" s="14"/>
      <c r="C19" s="32"/>
    </row>
    <row r="20" spans="1:3" ht="12.75">
      <c r="A20" s="26"/>
      <c r="B20" s="14"/>
      <c r="C20" s="32"/>
    </row>
    <row r="21" spans="1:3" ht="12.75">
      <c r="A21" s="26"/>
      <c r="B21" s="14"/>
      <c r="C21" s="32"/>
    </row>
    <row r="22" spans="1:3" ht="12.75">
      <c r="A22" s="26"/>
      <c r="B22" s="14"/>
      <c r="C22" s="32"/>
    </row>
    <row r="23" spans="1:3" ht="12.75">
      <c r="A23" s="26"/>
      <c r="B23" s="14"/>
      <c r="C23" s="32"/>
    </row>
    <row r="24" spans="1:3" ht="12.75">
      <c r="A24" s="26"/>
      <c r="B24" s="14"/>
      <c r="C24" s="32"/>
    </row>
    <row r="25" spans="1:3" ht="12.75">
      <c r="A25" s="26"/>
      <c r="B25" s="14"/>
      <c r="C25" s="32"/>
    </row>
    <row r="26" spans="1:4" s="6" customFormat="1" ht="12" customHeight="1">
      <c r="A26" s="26"/>
      <c r="B26" s="14"/>
      <c r="C26" s="32"/>
      <c r="D26" s="6">
        <f>6500*3.28</f>
        <v>21320</v>
      </c>
    </row>
    <row r="27" spans="1:3" ht="12.75">
      <c r="A27" s="26"/>
      <c r="B27" s="14"/>
      <c r="C27" s="32"/>
    </row>
    <row r="28" spans="1:3" ht="12.75">
      <c r="A28" s="26"/>
      <c r="B28" s="14"/>
      <c r="C28" s="32"/>
    </row>
    <row r="29" spans="1:3" ht="12.75">
      <c r="A29" s="26"/>
      <c r="B29" s="14"/>
      <c r="C29" s="32"/>
    </row>
    <row r="30" spans="1:3" ht="12.75">
      <c r="A30" s="26"/>
      <c r="B30" s="14"/>
      <c r="C30" s="32"/>
    </row>
    <row r="31" spans="1:3" ht="12.75">
      <c r="A31" s="26"/>
      <c r="B31" s="14"/>
      <c r="C31" s="32"/>
    </row>
    <row r="32" spans="1:3" ht="12.75">
      <c r="A32" s="26"/>
      <c r="B32" s="14"/>
      <c r="C32" s="32"/>
    </row>
    <row r="33" spans="1:3" ht="12.75">
      <c r="A33" s="26"/>
      <c r="B33" s="14"/>
      <c r="C33" s="32"/>
    </row>
    <row r="34" spans="1:3" ht="12.75">
      <c r="A34" s="26"/>
      <c r="B34" s="14"/>
      <c r="C34" s="32"/>
    </row>
    <row r="35" spans="1:3" ht="12.75">
      <c r="A35" s="26"/>
      <c r="B35" s="14"/>
      <c r="C35" s="32"/>
    </row>
    <row r="36" spans="1:3" ht="12.75">
      <c r="A36" s="42"/>
      <c r="B36" s="14"/>
      <c r="C36" s="32"/>
    </row>
    <row r="37" spans="1:3" ht="12.75">
      <c r="A37" s="26"/>
      <c r="B37" s="14"/>
      <c r="C37" s="32"/>
    </row>
    <row r="38" spans="1:3" ht="12.75">
      <c r="A38" s="26"/>
      <c r="B38" s="15"/>
      <c r="C38" s="32"/>
    </row>
    <row r="39" spans="1:3" ht="12.75">
      <c r="A39" s="26"/>
      <c r="B39" s="43"/>
      <c r="C39" s="32"/>
    </row>
    <row r="40" spans="1:3" ht="12.75">
      <c r="A40" s="26"/>
      <c r="B40" s="14"/>
      <c r="C40" s="32"/>
    </row>
    <row r="41" spans="1:3" ht="12.75">
      <c r="A41" s="26"/>
      <c r="B41" s="14"/>
      <c r="C41" s="32"/>
    </row>
    <row r="42" spans="1:3" ht="12.75">
      <c r="A42" s="26"/>
      <c r="B42" s="14"/>
      <c r="C42" s="32"/>
    </row>
    <row r="43" spans="1:3" ht="12.75">
      <c r="A43" s="26"/>
      <c r="B43" s="14"/>
      <c r="C43" s="32"/>
    </row>
    <row r="44" spans="1:3" ht="12.75">
      <c r="A44" s="26"/>
      <c r="B44" s="14"/>
      <c r="C44" s="32"/>
    </row>
    <row r="45" spans="1:3" ht="12.75">
      <c r="A45" s="26"/>
      <c r="B45" s="14"/>
      <c r="C45" s="32"/>
    </row>
    <row r="46" spans="1:3" ht="12.75">
      <c r="A46" s="26"/>
      <c r="B46" s="14"/>
      <c r="C46" s="32"/>
    </row>
    <row r="47" spans="1:3" ht="12.75">
      <c r="A47" s="26"/>
      <c r="B47" s="14"/>
      <c r="C47" s="32"/>
    </row>
    <row r="48" spans="1:3" ht="12.75">
      <c r="A48" s="26"/>
      <c r="B48" s="14"/>
      <c r="C48" s="32"/>
    </row>
    <row r="49" spans="1:3" ht="12.75">
      <c r="A49" s="26"/>
      <c r="B49" s="14"/>
      <c r="C49" s="32"/>
    </row>
    <row r="50" spans="1:3" ht="12.75">
      <c r="A50" s="26"/>
      <c r="B50" s="14"/>
      <c r="C50" s="32"/>
    </row>
    <row r="51" spans="1:3" ht="12.75">
      <c r="A51" s="26"/>
      <c r="B51" s="14"/>
      <c r="C51" s="32"/>
    </row>
    <row r="52" spans="1:3" ht="12.75">
      <c r="A52" s="26"/>
      <c r="B52" s="14"/>
      <c r="C52" s="32"/>
    </row>
    <row r="53" spans="1:3" ht="12.75">
      <c r="A53" s="26"/>
      <c r="B53" s="14"/>
      <c r="C53" s="32"/>
    </row>
    <row r="54" spans="1:3" ht="12.75">
      <c r="A54" s="26"/>
      <c r="B54" s="14"/>
      <c r="C54" s="32"/>
    </row>
    <row r="55" spans="1:3" ht="12.75">
      <c r="A55" s="33"/>
      <c r="B55" s="34"/>
      <c r="C55" s="32"/>
    </row>
    <row r="56" spans="1:3" ht="12.75">
      <c r="A56" s="26"/>
      <c r="B56" s="14"/>
      <c r="C56" s="32"/>
    </row>
    <row r="57" spans="1:3" ht="12.75">
      <c r="A57" s="26"/>
      <c r="B57" s="14"/>
      <c r="C57" s="32"/>
    </row>
    <row r="58" spans="1:3" ht="12.75">
      <c r="A58" s="26"/>
      <c r="B58" s="14"/>
      <c r="C58" s="32"/>
    </row>
    <row r="59" spans="1:3" ht="12.75">
      <c r="A59" s="26"/>
      <c r="B59" s="14"/>
      <c r="C59" s="32"/>
    </row>
    <row r="60" spans="1:3" ht="12.75">
      <c r="A60" s="26"/>
      <c r="B60" s="14"/>
      <c r="C60" s="32"/>
    </row>
    <row r="61" spans="1:3" ht="12.75">
      <c r="A61" s="26"/>
      <c r="B61" s="14"/>
      <c r="C61" s="32"/>
    </row>
    <row r="62" spans="1:3" ht="12.75">
      <c r="A62" s="26"/>
      <c r="B62" s="14"/>
      <c r="C62" s="32"/>
    </row>
    <row r="63" spans="1:3" ht="12.75">
      <c r="A63" s="26"/>
      <c r="B63" s="14"/>
      <c r="C63" s="32"/>
    </row>
    <row r="64" spans="1:3" ht="12.75">
      <c r="A64" s="26"/>
      <c r="B64" s="14"/>
      <c r="C64" s="32"/>
    </row>
    <row r="65" spans="1:3" ht="12.75">
      <c r="A65" s="26"/>
      <c r="B65" s="14"/>
      <c r="C65" s="32"/>
    </row>
    <row r="66" spans="1:3" ht="12.75">
      <c r="A66" s="26"/>
      <c r="B66" s="14"/>
      <c r="C66" s="32"/>
    </row>
    <row r="67" spans="1:3" ht="12.75">
      <c r="A67" s="26"/>
      <c r="B67" s="14"/>
      <c r="C67" s="32"/>
    </row>
    <row r="68" spans="1:3" ht="12.75">
      <c r="A68" s="26"/>
      <c r="B68" s="14"/>
      <c r="C68" s="32"/>
    </row>
    <row r="69" spans="1:3" ht="12.75">
      <c r="A69" s="26"/>
      <c r="B69" s="14"/>
      <c r="C69" s="32"/>
    </row>
    <row r="70" spans="1:3" ht="12.75">
      <c r="A70" s="26"/>
      <c r="B70" s="14"/>
      <c r="C70" s="32"/>
    </row>
    <row r="71" spans="1:3" ht="12.75">
      <c r="A71" s="26"/>
      <c r="B71" s="14"/>
      <c r="C71" s="32"/>
    </row>
    <row r="72" spans="1:3" ht="12.75">
      <c r="A72" s="26"/>
      <c r="B72" s="14"/>
      <c r="C72" s="32"/>
    </row>
    <row r="73" spans="1:3" ht="12.75">
      <c r="A73" s="26"/>
      <c r="B73" s="14"/>
      <c r="C73" s="32"/>
    </row>
    <row r="74" spans="1:3" ht="12.75">
      <c r="A74" s="26"/>
      <c r="B74" s="14"/>
      <c r="C74" s="32"/>
    </row>
    <row r="75" spans="1:3" ht="12.75">
      <c r="A75" s="26"/>
      <c r="B75" s="14"/>
      <c r="C75" s="32"/>
    </row>
    <row r="76" spans="1:3" ht="12.75">
      <c r="A76" s="26"/>
      <c r="B76" s="14"/>
      <c r="C76" s="32"/>
    </row>
    <row r="77" spans="1:3" ht="12.75">
      <c r="A77" s="26"/>
      <c r="B77" s="14"/>
      <c r="C77" s="32"/>
    </row>
    <row r="78" spans="1:3" ht="12.75">
      <c r="A78" s="26"/>
      <c r="B78" s="14"/>
      <c r="C78" s="32"/>
    </row>
    <row r="79" spans="1:3" ht="12.75">
      <c r="A79" s="26"/>
      <c r="B79" s="14"/>
      <c r="C79" s="32"/>
    </row>
    <row r="80" spans="1:3" ht="12.75">
      <c r="A80" s="26"/>
      <c r="B80" s="14"/>
      <c r="C80" s="32"/>
    </row>
    <row r="81" spans="1:3" ht="12.75">
      <c r="A81" s="26"/>
      <c r="B81" s="14"/>
      <c r="C81" s="32"/>
    </row>
    <row r="82" spans="1:3" ht="12.75">
      <c r="A82" s="26"/>
      <c r="B82" s="14"/>
      <c r="C82" s="32"/>
    </row>
    <row r="83" spans="1:3" ht="12.75">
      <c r="A83" s="26"/>
      <c r="B83" s="14"/>
      <c r="C83" s="32"/>
    </row>
    <row r="84" spans="1:3" ht="12.75">
      <c r="A84" s="26"/>
      <c r="B84" s="14"/>
      <c r="C84" s="32"/>
    </row>
    <row r="85" spans="1:3" ht="18" customHeight="1">
      <c r="A85" s="26"/>
      <c r="B85" s="14"/>
      <c r="C85" s="32"/>
    </row>
    <row r="86" spans="1:3" ht="12.75">
      <c r="A86" s="26"/>
      <c r="B86" s="14"/>
      <c r="C86" s="29"/>
    </row>
    <row r="87" spans="1:3" ht="12.75">
      <c r="A87" s="26"/>
      <c r="B87" s="14"/>
      <c r="C87" s="32"/>
    </row>
    <row r="88" spans="1:3" ht="12.75">
      <c r="A88" s="26"/>
      <c r="B88" s="14"/>
      <c r="C88" s="32"/>
    </row>
    <row r="89" spans="1:3" ht="12.75">
      <c r="A89" s="26"/>
      <c r="B89" s="14"/>
      <c r="C89" s="32"/>
    </row>
    <row r="90" spans="1:3" ht="12.75">
      <c r="A90" s="26"/>
      <c r="B90" s="14"/>
      <c r="C90" s="32"/>
    </row>
    <row r="91" spans="1:3" ht="12.75">
      <c r="A91" s="26"/>
      <c r="B91" s="14"/>
      <c r="C91" s="32"/>
    </row>
    <row r="92" spans="1:3" ht="12.75">
      <c r="A92" s="26"/>
      <c r="B92" s="14"/>
      <c r="C92" s="32"/>
    </row>
    <row r="93" spans="1:3" ht="12.75">
      <c r="A93" s="26"/>
      <c r="B93" s="14"/>
      <c r="C93" s="32"/>
    </row>
    <row r="94" spans="1:3" ht="12.75">
      <c r="A94" s="26"/>
      <c r="B94" s="14"/>
      <c r="C94" s="32"/>
    </row>
    <row r="95" spans="1:3" ht="12.75">
      <c r="A95" s="26"/>
      <c r="B95" s="14"/>
      <c r="C95" s="32"/>
    </row>
    <row r="96" spans="1:3" ht="12.75">
      <c r="A96" s="26"/>
      <c r="B96" s="14"/>
      <c r="C96" s="29"/>
    </row>
    <row r="97" spans="1:3" ht="12.75">
      <c r="A97" s="26"/>
      <c r="B97" s="14"/>
      <c r="C97" s="32"/>
    </row>
    <row r="98" spans="1:3" ht="12.75">
      <c r="A98" s="26"/>
      <c r="B98" s="14"/>
      <c r="C98" s="32"/>
    </row>
    <row r="99" spans="1:3" ht="12.7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101" s="26"/>
      <c r="B101" s="14"/>
      <c r="C101" s="32"/>
    </row>
    <row r="102" spans="1:3" ht="12.75">
      <c r="A102" s="26"/>
      <c r="B102" s="14"/>
      <c r="C102" s="32"/>
    </row>
    <row r="103" spans="1:3" ht="12.75">
      <c r="A103" s="26"/>
      <c r="B103" s="14"/>
      <c r="C103" s="32"/>
    </row>
    <row r="104" spans="1:3" ht="12.75">
      <c r="A104" s="26"/>
      <c r="B104" s="14"/>
      <c r="C104" s="32"/>
    </row>
    <row r="105" spans="1:3" ht="12.75">
      <c r="A105" s="26"/>
      <c r="B105" s="14"/>
      <c r="C105" s="32"/>
    </row>
    <row r="106" spans="1:3" ht="12.75">
      <c r="A106" s="26"/>
      <c r="B106" s="14"/>
      <c r="C106" s="32"/>
    </row>
    <row r="107" spans="1:3" ht="12.75">
      <c r="A107" s="26"/>
      <c r="B107" s="14"/>
      <c r="C107" s="32"/>
    </row>
    <row r="108" spans="1:3" ht="12.75">
      <c r="A108" s="26"/>
      <c r="B108" s="14"/>
      <c r="C108" s="32"/>
    </row>
    <row r="109" spans="1:3" ht="12.75">
      <c r="A109" s="26"/>
      <c r="B109" s="14"/>
      <c r="C109" s="32"/>
    </row>
    <row r="110" spans="1:3" ht="12.75">
      <c r="A110" s="26"/>
      <c r="B110" s="14"/>
      <c r="C110" s="32"/>
    </row>
    <row r="111" spans="1:3" ht="12.75">
      <c r="A111" s="26"/>
      <c r="B111" s="14"/>
      <c r="C111" s="32"/>
    </row>
    <row r="112" spans="1:3" ht="12.75">
      <c r="A112" s="26"/>
      <c r="B112" s="14"/>
      <c r="C112" s="32"/>
    </row>
    <row r="113" spans="1:3" ht="12.75">
      <c r="A113" s="26"/>
      <c r="B113" s="14"/>
      <c r="C113" s="32"/>
    </row>
    <row r="114" spans="1:3" ht="12.75">
      <c r="A114" s="26"/>
      <c r="B114" s="14"/>
      <c r="C114" s="32"/>
    </row>
    <row r="115" spans="1:3" ht="12.75">
      <c r="A115" s="26"/>
      <c r="B115" s="14"/>
      <c r="C115" s="32"/>
    </row>
    <row r="116" spans="1:3" ht="12.75">
      <c r="A116" s="26"/>
      <c r="B116" s="14"/>
      <c r="C116" s="32"/>
    </row>
    <row r="117" spans="1:3" ht="12.75">
      <c r="A117" s="26"/>
      <c r="B117" s="14"/>
      <c r="C117" s="32"/>
    </row>
    <row r="118" spans="1:3" ht="12.75">
      <c r="A118" s="26"/>
      <c r="B118" s="14"/>
      <c r="C118" s="32"/>
    </row>
    <row r="119" spans="1:3" ht="12.75">
      <c r="A119" s="26"/>
      <c r="B119" s="14"/>
      <c r="C119" s="32"/>
    </row>
    <row r="120" spans="1:3" ht="12.75">
      <c r="A120" s="26"/>
      <c r="B120" s="14"/>
      <c r="C120" s="32"/>
    </row>
    <row r="121" spans="1:3" ht="12.75">
      <c r="A121" s="26"/>
      <c r="B121" s="14"/>
      <c r="C121" s="32"/>
    </row>
    <row r="122" spans="1:3" ht="12.75">
      <c r="A122" s="26"/>
      <c r="B122" s="14"/>
      <c r="C122" s="32"/>
    </row>
    <row r="123" spans="1:3" ht="12.75">
      <c r="A123" s="26"/>
      <c r="B123" s="14"/>
      <c r="C123" s="32"/>
    </row>
    <row r="124" spans="1:3" ht="12.75">
      <c r="A124" s="26"/>
      <c r="B124" s="14"/>
      <c r="C124" s="32"/>
    </row>
    <row r="125" spans="1:3" ht="12.75">
      <c r="A125" s="26"/>
      <c r="B125" s="14"/>
      <c r="C125" s="32"/>
    </row>
    <row r="126" spans="1:3" ht="12.75">
      <c r="A126" s="26"/>
      <c r="B126" s="14"/>
      <c r="C126" s="32"/>
    </row>
    <row r="127" spans="1:3" ht="12.75">
      <c r="A127" s="26"/>
      <c r="B127" s="14"/>
      <c r="C127" s="32"/>
    </row>
    <row r="128" spans="1:3" ht="12.75">
      <c r="A128" s="26"/>
      <c r="B128" s="14"/>
      <c r="C128" s="32"/>
    </row>
    <row r="129" spans="1:3" ht="12.75">
      <c r="A129" s="26"/>
      <c r="B129" s="14"/>
      <c r="C129" s="32"/>
    </row>
    <row r="130" spans="1:3" ht="12.75">
      <c r="A130" s="26"/>
      <c r="B130" s="14"/>
      <c r="C130" s="32"/>
    </row>
    <row r="131" spans="1:3" ht="12.75">
      <c r="A131" s="26"/>
      <c r="B131" s="14"/>
      <c r="C131" s="32"/>
    </row>
    <row r="132" spans="1:3" ht="12.75">
      <c r="A132" s="26"/>
      <c r="B132" s="14"/>
      <c r="C132" s="32"/>
    </row>
    <row r="133" spans="1:3" ht="12.75">
      <c r="A133" s="26"/>
      <c r="B133" s="14"/>
      <c r="C133" s="32"/>
    </row>
    <row r="134" spans="1:3" ht="12.75">
      <c r="A134" s="26"/>
      <c r="B134" s="14"/>
      <c r="C134" s="32"/>
    </row>
    <row r="135" spans="1:3" ht="12.75">
      <c r="A135" s="26"/>
      <c r="B135" s="14"/>
      <c r="C135" s="32"/>
    </row>
    <row r="136" spans="1:3" ht="12.75">
      <c r="A136" s="26"/>
      <c r="B136" s="14"/>
      <c r="C136" s="32"/>
    </row>
    <row r="137" spans="1:3" ht="12.75">
      <c r="A137" s="26"/>
      <c r="B137" s="14"/>
      <c r="C137" s="32"/>
    </row>
    <row r="138" spans="1:3" ht="12.75">
      <c r="A138" s="26"/>
      <c r="B138" s="14"/>
      <c r="C138" s="32"/>
    </row>
    <row r="139" spans="1:3" ht="12.75">
      <c r="A139" s="26"/>
      <c r="B139" s="14"/>
      <c r="C139" s="32"/>
    </row>
    <row r="140" spans="1:3" ht="12.75">
      <c r="A140" s="26"/>
      <c r="B140" s="14"/>
      <c r="C140" s="32"/>
    </row>
    <row r="141" spans="1:3" ht="12.75">
      <c r="A141" s="26"/>
      <c r="B141" s="14"/>
      <c r="C141" s="32"/>
    </row>
    <row r="142" spans="1:3" ht="12.75">
      <c r="A142" s="26"/>
      <c r="B142" s="14"/>
      <c r="C142" s="32"/>
    </row>
    <row r="143" spans="1:3" ht="12.75">
      <c r="A143" s="26"/>
      <c r="B143" s="14"/>
      <c r="C143" s="32"/>
    </row>
    <row r="144" spans="1:3" ht="12.75">
      <c r="A144" s="26"/>
      <c r="B144" s="14"/>
      <c r="C144" s="32"/>
    </row>
    <row r="145" spans="1:3" ht="12.75">
      <c r="A145" s="26"/>
      <c r="B145" s="14"/>
      <c r="C145" s="32"/>
    </row>
    <row r="146" spans="1:3" ht="12.75">
      <c r="A146" s="26"/>
      <c r="B146" s="14"/>
      <c r="C146" s="32"/>
    </row>
    <row r="147" spans="1:3" ht="12.75">
      <c r="A147" s="26"/>
      <c r="B147" s="14"/>
      <c r="C147" s="32"/>
    </row>
    <row r="148" spans="1:3" ht="12.75">
      <c r="A148" s="26"/>
      <c r="B148" s="14"/>
      <c r="C148" s="32"/>
    </row>
    <row r="149" spans="1:3" ht="12.75">
      <c r="A149" s="26"/>
      <c r="B149" s="14"/>
      <c r="C149" s="32"/>
    </row>
    <row r="150" spans="1:3" ht="12.75">
      <c r="A150" s="26"/>
      <c r="B150" s="14"/>
      <c r="C150" s="32"/>
    </row>
    <row r="151" spans="1:3" ht="12.75">
      <c r="A151" s="26"/>
      <c r="B151" s="14"/>
      <c r="C151" s="32"/>
    </row>
    <row r="152" spans="1:3" ht="12.75">
      <c r="A152" s="26"/>
      <c r="B152" s="14"/>
      <c r="C152" s="32"/>
    </row>
    <row r="153" spans="1:3" ht="12.75">
      <c r="A153" s="26"/>
      <c r="B153" s="14"/>
      <c r="C153" s="32"/>
    </row>
    <row r="154" spans="1:3" ht="12.75">
      <c r="A154" s="26"/>
      <c r="B154" s="14"/>
      <c r="C154" s="32"/>
    </row>
    <row r="155" spans="1:3" ht="12.75">
      <c r="A155" s="26"/>
      <c r="B155" s="14"/>
      <c r="C155" s="32"/>
    </row>
    <row r="156" spans="1:3" ht="12.75">
      <c r="A156" s="26"/>
      <c r="B156" s="14"/>
      <c r="C156" s="32"/>
    </row>
    <row r="157" spans="1:3" ht="12.75">
      <c r="A157" s="26"/>
      <c r="B157" s="14"/>
      <c r="C157" s="32"/>
    </row>
    <row r="158" spans="1:3" ht="12.75">
      <c r="A158" s="26"/>
      <c r="B158" s="14"/>
      <c r="C158" s="32"/>
    </row>
    <row r="159" spans="1:3" ht="12.75">
      <c r="A159" s="26"/>
      <c r="B159" s="14"/>
      <c r="C159" s="32"/>
    </row>
    <row r="160" spans="1:3" ht="12.75">
      <c r="A160" s="26"/>
      <c r="B160" s="14"/>
      <c r="C160" s="32"/>
    </row>
    <row r="161" spans="1:3" ht="12.75">
      <c r="A161" s="26"/>
      <c r="B161" s="14"/>
      <c r="C161" s="32"/>
    </row>
    <row r="162" spans="1:3" ht="12.75">
      <c r="A162" s="26"/>
      <c r="B162" s="14"/>
      <c r="C162" s="32"/>
    </row>
    <row r="163" spans="1:3" ht="12.75">
      <c r="A163" s="26"/>
      <c r="B163" s="14"/>
      <c r="C163" s="32"/>
    </row>
    <row r="164" spans="1:3" ht="12.75">
      <c r="A164" s="26"/>
      <c r="B164" s="14"/>
      <c r="C164" s="32"/>
    </row>
    <row r="165" spans="1:3" ht="12.75">
      <c r="A165" s="26"/>
      <c r="B165" s="14"/>
      <c r="C165" s="32"/>
    </row>
    <row r="166" spans="1:3" ht="12.75">
      <c r="A166" s="26"/>
      <c r="B166" s="14"/>
      <c r="C166" s="32"/>
    </row>
    <row r="167" spans="1:3" ht="12.75">
      <c r="A167" s="26"/>
      <c r="B167" s="14"/>
      <c r="C167" s="32"/>
    </row>
    <row r="168" spans="1:3" ht="12.75">
      <c r="A168" s="26"/>
      <c r="B168" s="14"/>
      <c r="C168" s="32"/>
    </row>
    <row r="169" spans="1:3" ht="12.75">
      <c r="A169" s="26"/>
      <c r="B169" s="14"/>
      <c r="C169" s="32"/>
    </row>
    <row r="170" spans="1:3" ht="12.75">
      <c r="A170" s="26"/>
      <c r="B170" s="14"/>
      <c r="C170" s="32"/>
    </row>
    <row r="171" spans="1:3" ht="12.75">
      <c r="A171" s="26"/>
      <c r="B171" s="14"/>
      <c r="C171" s="32"/>
    </row>
    <row r="172" spans="1:3" ht="12.75">
      <c r="A172" s="26"/>
      <c r="B172" s="14"/>
      <c r="C172" s="32"/>
    </row>
    <row r="173" spans="1:3" ht="12.75">
      <c r="A173" s="26"/>
      <c r="B173" s="14"/>
      <c r="C173" s="32"/>
    </row>
    <row r="174" spans="1:3" ht="12.75">
      <c r="A174" s="26"/>
      <c r="B174" s="14"/>
      <c r="C174" s="32"/>
    </row>
    <row r="175" spans="1:3" ht="12.75">
      <c r="A175" s="26"/>
      <c r="B175" s="14"/>
      <c r="C175" s="32"/>
    </row>
    <row r="176" spans="1:3" ht="12.75">
      <c r="A176" s="26"/>
      <c r="B176" s="14"/>
      <c r="C176" s="32"/>
    </row>
    <row r="177" spans="1:3" ht="12.75">
      <c r="A177" s="26"/>
      <c r="B177" s="14"/>
      <c r="C177" s="32"/>
    </row>
    <row r="178" spans="1:3" ht="12.75">
      <c r="A178" s="26"/>
      <c r="B178" s="14"/>
      <c r="C178" s="32"/>
    </row>
    <row r="179" spans="1:3" ht="12.75">
      <c r="A179" s="26"/>
      <c r="B179" s="14"/>
      <c r="C179" s="32"/>
    </row>
    <row r="180" spans="1:3" ht="12.75">
      <c r="A180" s="26"/>
      <c r="B180" s="14"/>
      <c r="C180" s="32"/>
    </row>
    <row r="181" spans="1:3" ht="12.75">
      <c r="A181" s="26"/>
      <c r="B181" s="14"/>
      <c r="C181" s="32"/>
    </row>
    <row r="182" spans="1:3" ht="12.75">
      <c r="A182" s="26"/>
      <c r="B182" s="14"/>
      <c r="C182" s="32"/>
    </row>
    <row r="183" spans="1:3" ht="12.75">
      <c r="A183" s="26"/>
      <c r="B183" s="14"/>
      <c r="C183" s="32"/>
    </row>
    <row r="184" spans="1:3" ht="12.75">
      <c r="A184" s="26"/>
      <c r="B184" s="14"/>
      <c r="C184" s="32"/>
    </row>
    <row r="185" spans="1:3" ht="12.75">
      <c r="A185" s="26"/>
      <c r="B185" s="14"/>
      <c r="C185" s="32"/>
    </row>
    <row r="186" spans="1:3" ht="12.75">
      <c r="A186" s="26"/>
      <c r="B186" s="14"/>
      <c r="C186" s="32"/>
    </row>
    <row r="187" spans="1:3" ht="12.75">
      <c r="A187" s="26"/>
      <c r="B187" s="14"/>
      <c r="C187" s="32"/>
    </row>
    <row r="188" spans="1:3" ht="12.75">
      <c r="A188" s="26"/>
      <c r="B188" s="14"/>
      <c r="C188" s="32"/>
    </row>
    <row r="189" spans="1:3" ht="12.75">
      <c r="A189" s="26"/>
      <c r="B189" s="15"/>
      <c r="C189" s="32"/>
    </row>
    <row r="190" spans="1:3" ht="12.75">
      <c r="A190" s="26"/>
      <c r="B190" s="14"/>
      <c r="C190" s="32"/>
    </row>
    <row r="191" spans="1:3" ht="12.75">
      <c r="A191" s="26"/>
      <c r="B191" s="14"/>
      <c r="C191" s="32"/>
    </row>
    <row r="192" spans="1:3" ht="12.75">
      <c r="A192" s="26"/>
      <c r="B192" s="14"/>
      <c r="C192" s="32"/>
    </row>
    <row r="193" spans="1:3" ht="12.75">
      <c r="A193" s="26"/>
      <c r="B193" s="14"/>
      <c r="C193" s="32"/>
    </row>
    <row r="194" spans="1:3" ht="12.75">
      <c r="A194" s="26"/>
      <c r="B194" s="14"/>
      <c r="C194" s="32"/>
    </row>
    <row r="195" spans="1:3" ht="12.75">
      <c r="A195" s="26"/>
      <c r="B195" s="14"/>
      <c r="C195" s="32"/>
    </row>
    <row r="196" spans="1:3" ht="12.75">
      <c r="A196" s="26"/>
      <c r="B196" s="14"/>
      <c r="C196" s="32"/>
    </row>
    <row r="197" spans="1:3" ht="12.75">
      <c r="A197" s="26"/>
      <c r="B197" s="14"/>
      <c r="C197" s="32"/>
    </row>
    <row r="198" spans="1:3" ht="12.75">
      <c r="A198" s="26"/>
      <c r="B198" s="14"/>
      <c r="C198" s="32"/>
    </row>
    <row r="199" spans="1:3" ht="12.75">
      <c r="A199" s="26"/>
      <c r="B199" s="14"/>
      <c r="C199" s="32"/>
    </row>
    <row r="200" spans="1:3" ht="12.75">
      <c r="A200" s="26"/>
      <c r="B200" s="14"/>
      <c r="C200" s="32"/>
    </row>
    <row r="201" spans="1:3" ht="12.75">
      <c r="A201" s="26"/>
      <c r="B201" s="14"/>
      <c r="C201" s="32"/>
    </row>
    <row r="202" spans="1:3" ht="12.75">
      <c r="A202" s="26"/>
      <c r="B202" s="14"/>
      <c r="C202" s="32"/>
    </row>
    <row r="203" spans="1:3" ht="12.75">
      <c r="A203" s="26"/>
      <c r="B203" s="14"/>
      <c r="C203" s="32"/>
    </row>
    <row r="204" spans="1:3" ht="12.75">
      <c r="A204" s="26"/>
      <c r="B204" s="14"/>
      <c r="C204" s="32"/>
    </row>
    <row r="205" spans="1:3" ht="12.75">
      <c r="A205" s="26"/>
      <c r="B205" s="14"/>
      <c r="C205" s="32"/>
    </row>
    <row r="206" spans="1:3" ht="12.75">
      <c r="A206" s="26"/>
      <c r="B206" s="14"/>
      <c r="C206" s="32"/>
    </row>
    <row r="207" spans="1:3" ht="12.75">
      <c r="A207" s="26"/>
      <c r="B207" s="14"/>
      <c r="C207" s="32"/>
    </row>
    <row r="208" spans="1:3" ht="12.75">
      <c r="A208" s="26"/>
      <c r="B208" s="14"/>
      <c r="C208" s="32"/>
    </row>
    <row r="209" spans="1:3" ht="12.75">
      <c r="A209" s="26"/>
      <c r="B209" s="14"/>
      <c r="C209" s="32"/>
    </row>
    <row r="210" spans="1:3" ht="12.75">
      <c r="A210" s="26"/>
      <c r="B210" s="14"/>
      <c r="C210" s="32"/>
    </row>
    <row r="211" spans="1:3" ht="12.75">
      <c r="A211" s="26"/>
      <c r="B211" s="14"/>
      <c r="C211" s="32"/>
    </row>
    <row r="212" spans="1:3" ht="12.75">
      <c r="A212" s="26"/>
      <c r="B212" s="14"/>
      <c r="C212" s="32"/>
    </row>
    <row r="213" spans="1:3" ht="12.75">
      <c r="A213" s="26"/>
      <c r="B213" s="14"/>
      <c r="C213" s="32"/>
    </row>
    <row r="214" spans="1:3" ht="12.75">
      <c r="A214" s="26"/>
      <c r="B214" s="15"/>
      <c r="C214" s="32"/>
    </row>
    <row r="215" spans="1:3" ht="12.75">
      <c r="A215" s="26"/>
      <c r="B215" s="14"/>
      <c r="C215" s="32"/>
    </row>
    <row r="216" spans="1:3" ht="12.75">
      <c r="A216" s="26"/>
      <c r="B216" s="14"/>
      <c r="C216" s="32"/>
    </row>
    <row r="217" spans="1:3" ht="12.75">
      <c r="A217" s="26"/>
      <c r="B217" s="14"/>
      <c r="C217" s="32"/>
    </row>
    <row r="218" spans="1:3" ht="12.75">
      <c r="A218" s="26"/>
      <c r="B218" s="14"/>
      <c r="C218" s="32"/>
    </row>
    <row r="219" spans="1:3" ht="12.75">
      <c r="A219" s="26"/>
      <c r="B219" s="15"/>
      <c r="C219" s="32"/>
    </row>
    <row r="220" spans="1:3" ht="12.75">
      <c r="A220" s="26"/>
      <c r="B220" s="15"/>
      <c r="C220" s="32"/>
    </row>
    <row r="221" spans="1:3" ht="12.75">
      <c r="A221" s="26"/>
      <c r="B221" s="14"/>
      <c r="C221" s="32"/>
    </row>
    <row r="222" spans="1:3" ht="12.75">
      <c r="A222" s="26"/>
      <c r="B222" s="14"/>
      <c r="C222" s="32"/>
    </row>
    <row r="223" spans="1:3" ht="12.75">
      <c r="A223" s="26"/>
      <c r="B223" s="14"/>
      <c r="C223" s="32"/>
    </row>
    <row r="224" spans="1:3" ht="12.75">
      <c r="A224" s="26"/>
      <c r="B224" s="14"/>
      <c r="C224" s="32"/>
    </row>
    <row r="225" spans="1:3" ht="12.75">
      <c r="A225" s="26"/>
      <c r="B225" s="14"/>
      <c r="C225" s="32"/>
    </row>
    <row r="226" spans="1:3" ht="12.75">
      <c r="A226" s="26"/>
      <c r="B226" s="15"/>
      <c r="C226" s="32"/>
    </row>
    <row r="227" spans="1:3" ht="12.75">
      <c r="A227" s="26"/>
      <c r="B227" s="14"/>
      <c r="C227" s="32"/>
    </row>
    <row r="228" spans="1:3" ht="12.75">
      <c r="A228" s="26"/>
      <c r="B228" s="14"/>
      <c r="C228" s="32"/>
    </row>
    <row r="229" spans="1:3" ht="12.75">
      <c r="A229" s="26"/>
      <c r="B229" s="14"/>
      <c r="C229" s="32"/>
    </row>
    <row r="230" spans="1:3" ht="12.75">
      <c r="A230" s="26"/>
      <c r="B230" s="14"/>
      <c r="C230" s="32"/>
    </row>
    <row r="231" spans="1:3" ht="12.75">
      <c r="A231" s="26"/>
      <c r="B231" s="15"/>
      <c r="C231" s="32"/>
    </row>
    <row r="232" spans="1:3" ht="12.75">
      <c r="A232" s="26"/>
      <c r="B232" s="14"/>
      <c r="C232" s="32"/>
    </row>
    <row r="233" spans="1:3" ht="12.75">
      <c r="A233" s="26"/>
      <c r="B233" s="14"/>
      <c r="C233" s="32"/>
    </row>
    <row r="234" spans="1:3" ht="12.75">
      <c r="A234" s="26"/>
      <c r="B234" s="14"/>
      <c r="C234" s="32"/>
    </row>
    <row r="235" spans="1:3" ht="12.75">
      <c r="A235" s="26"/>
      <c r="B235" s="14"/>
      <c r="C235" s="32"/>
    </row>
    <row r="236" spans="1:3" ht="12.75">
      <c r="A236" s="26"/>
      <c r="B236" s="15"/>
      <c r="C236" s="32"/>
    </row>
    <row r="237" spans="1:3" ht="12.75">
      <c r="A237" s="26"/>
      <c r="B237" s="14"/>
      <c r="C237" s="32"/>
    </row>
    <row r="238" spans="1:3" ht="12.75">
      <c r="A238" s="26"/>
      <c r="B238" s="14"/>
      <c r="C238" s="32"/>
    </row>
    <row r="239" spans="1:3" ht="12.75">
      <c r="A239" s="26"/>
      <c r="B239" s="14"/>
      <c r="C239" s="32"/>
    </row>
    <row r="240" spans="1:3" ht="12.75">
      <c r="A240" s="26"/>
      <c r="B240" s="14"/>
      <c r="C240" s="32"/>
    </row>
    <row r="241" spans="1:3" ht="12.75">
      <c r="A241" s="26"/>
      <c r="B241" s="15"/>
      <c r="C241" s="32"/>
    </row>
    <row r="242" spans="1:3" ht="12.75">
      <c r="A242" s="26"/>
      <c r="B242" s="14"/>
      <c r="C242" s="32"/>
    </row>
    <row r="243" spans="1:3" ht="12.75">
      <c r="A243" s="26"/>
      <c r="B243" s="14"/>
      <c r="C243" s="32"/>
    </row>
    <row r="244" spans="1:3" ht="12.75">
      <c r="A244" s="26"/>
      <c r="B244" s="14"/>
      <c r="C244" s="32"/>
    </row>
    <row r="245" spans="1:3" ht="12.75">
      <c r="A245" s="26"/>
      <c r="B245" s="14"/>
      <c r="C245" s="32"/>
    </row>
    <row r="246" spans="1:3" ht="12.75">
      <c r="A246" s="26"/>
      <c r="B246" s="14"/>
      <c r="C246" s="32"/>
    </row>
    <row r="247" spans="1:3" ht="12.75">
      <c r="A247" s="26"/>
      <c r="B247" s="14"/>
      <c r="C247" s="32"/>
    </row>
    <row r="248" spans="1:3" ht="12.75">
      <c r="A248" s="26"/>
      <c r="B248" s="14"/>
      <c r="C248" s="32"/>
    </row>
    <row r="249" spans="1:3" ht="12.75">
      <c r="A249" s="26"/>
      <c r="B249" s="14"/>
      <c r="C249" s="32"/>
    </row>
    <row r="250" spans="1:3" ht="12.75">
      <c r="A250" s="26"/>
      <c r="B250" s="14"/>
      <c r="C250" s="32"/>
    </row>
    <row r="251" spans="1:3" ht="12.75">
      <c r="A251" s="26"/>
      <c r="B251" s="14"/>
      <c r="C251" s="32"/>
    </row>
    <row r="252" spans="1:3" ht="12.75">
      <c r="A252" s="26"/>
      <c r="B252" s="14"/>
      <c r="C252" s="32"/>
    </row>
    <row r="253" spans="1:3" ht="12.75">
      <c r="A253" s="26"/>
      <c r="B253" s="14"/>
      <c r="C253" s="32"/>
    </row>
    <row r="254" spans="1:3" ht="12.75">
      <c r="A254" s="26"/>
      <c r="B254" s="14"/>
      <c r="C254" s="32"/>
    </row>
    <row r="255" spans="1:3" ht="12.75">
      <c r="A255" s="26"/>
      <c r="B255" s="14"/>
      <c r="C255" s="32"/>
    </row>
    <row r="256" spans="1:3" ht="12.75">
      <c r="A256" s="26"/>
      <c r="B256" s="14"/>
      <c r="C256" s="32"/>
    </row>
    <row r="257" spans="1:3" ht="12.75">
      <c r="A257" s="26"/>
      <c r="B257" s="14"/>
      <c r="C257" s="32"/>
    </row>
    <row r="258" spans="1:3" ht="12.75">
      <c r="A258" s="26"/>
      <c r="B258" s="14"/>
      <c r="C258" s="32"/>
    </row>
    <row r="259" spans="1:3" ht="12.75">
      <c r="A259" s="26"/>
      <c r="B259" s="14"/>
      <c r="C259" s="32"/>
    </row>
    <row r="260" spans="1:3" ht="12.75">
      <c r="A260" s="26"/>
      <c r="B260" s="14"/>
      <c r="C260" s="32"/>
    </row>
    <row r="261" spans="1:3" ht="12.75">
      <c r="A261" s="26"/>
      <c r="B261" s="14"/>
      <c r="C261" s="32"/>
    </row>
    <row r="262" spans="1:3" ht="12.75">
      <c r="A262" s="26"/>
      <c r="B262" s="14"/>
      <c r="C262" s="32"/>
    </row>
    <row r="263" spans="1:3" ht="12.75">
      <c r="A263" s="26"/>
      <c r="B263" s="14"/>
      <c r="C263" s="32"/>
    </row>
    <row r="264" spans="1:3" ht="12.75">
      <c r="A264" s="26"/>
      <c r="B264" s="14"/>
      <c r="C264" s="32"/>
    </row>
    <row r="265" spans="1:3" ht="12.75">
      <c r="A265" s="26"/>
      <c r="B265" s="14"/>
      <c r="C265" s="32"/>
    </row>
    <row r="266" spans="1:3" ht="12.75">
      <c r="A266" s="26"/>
      <c r="B266" s="14"/>
      <c r="C266" s="32"/>
    </row>
    <row r="267" spans="1:3" ht="12.75">
      <c r="A267" s="26"/>
      <c r="B267" s="14"/>
      <c r="C267" s="32"/>
    </row>
    <row r="268" spans="1:3" ht="12.75">
      <c r="A268" s="26"/>
      <c r="B268" s="14"/>
      <c r="C268" s="32"/>
    </row>
    <row r="269" spans="1:3" ht="12.75">
      <c r="A269" s="26"/>
      <c r="B269" s="14"/>
      <c r="C269" s="32"/>
    </row>
    <row r="270" spans="1:3" ht="12.75">
      <c r="A270" s="26"/>
      <c r="B270" s="14"/>
      <c r="C270" s="32"/>
    </row>
    <row r="271" spans="1:3" ht="12.75">
      <c r="A271" s="26"/>
      <c r="B271" s="14"/>
      <c r="C271" s="32"/>
    </row>
    <row r="272" spans="1:3" ht="12.75">
      <c r="A272" s="26"/>
      <c r="B272" s="14"/>
      <c r="C272" s="32"/>
    </row>
    <row r="273" spans="1:3" ht="12.75">
      <c r="A273" s="26"/>
      <c r="B273" s="14"/>
      <c r="C273" s="32"/>
    </row>
    <row r="274" spans="1:3" ht="12.75">
      <c r="A274" s="26"/>
      <c r="B274" s="14"/>
      <c r="C274" s="32"/>
    </row>
    <row r="275" spans="1:3" ht="12.75">
      <c r="A275" s="26"/>
      <c r="B275" s="14"/>
      <c r="C275" s="32"/>
    </row>
    <row r="276" spans="1:3" ht="12.75">
      <c r="A276" s="26"/>
      <c r="B276" s="15"/>
      <c r="C276" s="32"/>
    </row>
    <row r="277" spans="1:3" ht="12.75">
      <c r="A277" s="26"/>
      <c r="B277" s="14"/>
      <c r="C277" s="32"/>
    </row>
    <row r="278" spans="1:3" ht="12.75">
      <c r="A278" s="26"/>
      <c r="B278" s="14"/>
      <c r="C278" s="32"/>
    </row>
    <row r="279" spans="1:3" ht="12.75">
      <c r="A279" s="26"/>
      <c r="B279" s="15"/>
      <c r="C279" s="32"/>
    </row>
    <row r="280" spans="1:3" ht="12.75">
      <c r="A280" s="26"/>
      <c r="B280" s="15"/>
      <c r="C280" s="32"/>
    </row>
    <row r="281" spans="1:3" ht="12.75">
      <c r="A281" s="26"/>
      <c r="B281" s="14"/>
      <c r="C281" s="32"/>
    </row>
    <row r="282" spans="1:3" ht="12.75">
      <c r="A282" s="26"/>
      <c r="B282" s="14"/>
      <c r="C282" s="32"/>
    </row>
    <row r="283" spans="1:3" ht="12.75">
      <c r="A283" s="26"/>
      <c r="B283" s="15"/>
      <c r="C283" s="32"/>
    </row>
    <row r="284" spans="1:3" ht="12.75">
      <c r="A284" s="26"/>
      <c r="B284" s="15"/>
      <c r="C284" s="32"/>
    </row>
    <row r="285" spans="1:3" ht="12.75">
      <c r="A285" s="26"/>
      <c r="B285" s="14"/>
      <c r="C285" s="32"/>
    </row>
    <row r="286" spans="1:3" ht="12.75">
      <c r="A286" s="26"/>
      <c r="B286" s="15"/>
      <c r="C286" s="32"/>
    </row>
    <row r="287" spans="1:3" ht="12.75">
      <c r="A287" s="26"/>
      <c r="B287" s="14"/>
      <c r="C287" s="32"/>
    </row>
    <row r="288" spans="1:3" ht="12.75">
      <c r="A288" s="26"/>
      <c r="B288" s="15"/>
      <c r="C288" s="32"/>
    </row>
    <row r="289" spans="1:3" ht="12.75">
      <c r="A289" s="26"/>
      <c r="B289" s="15"/>
      <c r="C289" s="32"/>
    </row>
    <row r="290" spans="1:3" ht="12.75">
      <c r="A290" s="26"/>
      <c r="B290" s="14"/>
      <c r="C290" s="32"/>
    </row>
    <row r="291" spans="1:3" ht="12.75">
      <c r="A291" s="26"/>
      <c r="B291" s="14"/>
      <c r="C291" s="32"/>
    </row>
    <row r="292" spans="1:3" ht="12.75">
      <c r="A292" s="26"/>
      <c r="B292" s="15"/>
      <c r="C292" s="32"/>
    </row>
    <row r="293" spans="1:3" ht="12.75">
      <c r="A293" s="26"/>
      <c r="B293" s="15"/>
      <c r="C293" s="32"/>
    </row>
    <row r="294" spans="1:3" ht="12.75">
      <c r="A294" s="26"/>
      <c r="B294" s="14"/>
      <c r="C294" s="32"/>
    </row>
    <row r="295" spans="1:3" ht="12.75">
      <c r="A295" s="26"/>
      <c r="B295" s="14"/>
      <c r="C295" s="32"/>
    </row>
    <row r="296" spans="1:3" ht="12.75">
      <c r="A296" s="26"/>
      <c r="B296" s="15"/>
      <c r="C296" s="32"/>
    </row>
    <row r="297" spans="1:3" ht="12.75">
      <c r="A297" s="26"/>
      <c r="B297" s="15"/>
      <c r="C297" s="32"/>
    </row>
    <row r="298" spans="1:3" ht="12.75">
      <c r="A298" s="26"/>
      <c r="B298" s="14"/>
      <c r="C298" s="32"/>
    </row>
    <row r="299" spans="1:3" ht="12.75">
      <c r="A299" s="26"/>
      <c r="B299" s="14"/>
      <c r="C299" s="32"/>
    </row>
    <row r="300" spans="1:3" ht="12.75">
      <c r="A300" s="26"/>
      <c r="B300" s="15"/>
      <c r="C300" s="32"/>
    </row>
    <row r="301" spans="1:3" ht="12.75">
      <c r="A301" s="26"/>
      <c r="B301" s="15"/>
      <c r="C301" s="32"/>
    </row>
    <row r="302" spans="1:3" ht="12.75">
      <c r="A302" s="26"/>
      <c r="B302" s="14"/>
      <c r="C302" s="32"/>
    </row>
    <row r="303" spans="1:3" ht="12.75">
      <c r="A303" s="26"/>
      <c r="B303" s="14"/>
      <c r="C303" s="32"/>
    </row>
    <row r="304" spans="1:3" ht="12.75">
      <c r="A304" s="26"/>
      <c r="B304" s="15"/>
      <c r="C304" s="32"/>
    </row>
    <row r="305" spans="1:3" ht="12.75">
      <c r="A305" s="26"/>
      <c r="B305" s="15"/>
      <c r="C305" s="32"/>
    </row>
    <row r="306" spans="1:3" ht="12.75">
      <c r="A306" s="26"/>
      <c r="B306" s="14"/>
      <c r="C306" s="32"/>
    </row>
    <row r="307" spans="1:3" ht="12.75">
      <c r="A307" s="26"/>
      <c r="B307" s="14"/>
      <c r="C307" s="32"/>
    </row>
    <row r="308" spans="1:3" ht="12.75">
      <c r="A308" s="26"/>
      <c r="B308" s="15"/>
      <c r="C308" s="32"/>
    </row>
    <row r="309" spans="1:3" ht="12.75">
      <c r="A309" s="26"/>
      <c r="B309" s="15"/>
      <c r="C309" s="32"/>
    </row>
    <row r="310" spans="1:3" ht="12.75">
      <c r="A310" s="26"/>
      <c r="B310" s="15"/>
      <c r="C310" s="32"/>
    </row>
    <row r="311" spans="1:3" ht="12.75">
      <c r="A311" s="26"/>
      <c r="B311" s="15"/>
      <c r="C311" s="32"/>
    </row>
    <row r="312" spans="1:3" ht="12.75">
      <c r="A312" s="26"/>
      <c r="B312" s="15"/>
      <c r="C312" s="32"/>
    </row>
    <row r="313" spans="1:3" ht="12.75">
      <c r="A313" s="26"/>
      <c r="B313" s="15"/>
      <c r="C313" s="32"/>
    </row>
    <row r="314" spans="1:3" ht="12.75">
      <c r="A314" s="26"/>
      <c r="B314" s="15"/>
      <c r="C314" s="32"/>
    </row>
    <row r="315" spans="1:3" ht="12.75">
      <c r="A315" s="26"/>
      <c r="B315" s="15"/>
      <c r="C315" s="32"/>
    </row>
    <row r="316" spans="1:3" ht="12.75">
      <c r="A316" s="26"/>
      <c r="B316" s="15"/>
      <c r="C316" s="32"/>
    </row>
    <row r="317" spans="1:3" ht="12.75">
      <c r="A317" s="26"/>
      <c r="B317" s="15"/>
      <c r="C317" s="32"/>
    </row>
    <row r="318" spans="1:3" ht="12.75">
      <c r="A318" s="26"/>
      <c r="B318" s="15"/>
      <c r="C318" s="32"/>
    </row>
    <row r="319" spans="1:3" ht="12.75">
      <c r="A319" s="26"/>
      <c r="B319" s="15"/>
      <c r="C319" s="32"/>
    </row>
    <row r="320" spans="1:3" ht="12.75">
      <c r="A320" s="26"/>
      <c r="B320" s="15"/>
      <c r="C320" s="32"/>
    </row>
    <row r="321" spans="1:3" ht="12.75">
      <c r="A321" s="26"/>
      <c r="B321" s="15"/>
      <c r="C321" s="32"/>
    </row>
    <row r="322" spans="1:3" ht="12.75">
      <c r="A322" s="26"/>
      <c r="B322" s="15"/>
      <c r="C322" s="32"/>
    </row>
    <row r="323" spans="1:3" ht="12.75">
      <c r="A323" s="26"/>
      <c r="B323" s="15"/>
      <c r="C323" s="32"/>
    </row>
    <row r="324" spans="1:3" ht="12.75">
      <c r="A324" s="26"/>
      <c r="B324" s="15"/>
      <c r="C324" s="32"/>
    </row>
    <row r="325" spans="1:3" ht="12.75">
      <c r="A325" s="26"/>
      <c r="B325" s="15"/>
      <c r="C325" s="32"/>
    </row>
    <row r="326" spans="1:3" ht="12.75">
      <c r="A326" s="26"/>
      <c r="B326" s="15"/>
      <c r="C326" s="32"/>
    </row>
    <row r="327" spans="1:3" ht="12.75">
      <c r="A327" s="26"/>
      <c r="B327" s="15"/>
      <c r="C327" s="32"/>
    </row>
    <row r="328" spans="1:3" ht="12.75">
      <c r="A328" s="26"/>
      <c r="B328" s="15"/>
      <c r="C328" s="32"/>
    </row>
    <row r="329" spans="1:3" ht="12.75">
      <c r="A329" s="27"/>
      <c r="B329" s="12"/>
      <c r="C329" s="8"/>
    </row>
    <row r="330" spans="1:3" ht="12.75">
      <c r="A330" s="27"/>
      <c r="B330" s="12"/>
      <c r="C330" s="8"/>
    </row>
    <row r="331" spans="1:3" ht="12.75">
      <c r="A331" s="27"/>
      <c r="B331" s="12"/>
      <c r="C331" s="8"/>
    </row>
    <row r="332" spans="1:3" ht="12.75">
      <c r="A332" s="27"/>
      <c r="B332" s="12"/>
      <c r="C332" s="8"/>
    </row>
    <row r="333" spans="1:3" ht="12.75">
      <c r="A333" s="27"/>
      <c r="B333" s="12"/>
      <c r="C333" s="8"/>
    </row>
    <row r="334" spans="1:3" ht="12.75">
      <c r="A334" s="27"/>
      <c r="B334" s="12"/>
      <c r="C334" s="8"/>
    </row>
    <row r="335" spans="1:3" ht="12.75">
      <c r="A335" s="27"/>
      <c r="B335" s="12"/>
      <c r="C335" s="8"/>
    </row>
    <row r="336" spans="1:3" ht="12.75">
      <c r="A336" s="27"/>
      <c r="B336" s="12"/>
      <c r="C336" s="8"/>
    </row>
    <row r="337" spans="1:3" ht="12.75">
      <c r="A337" s="27"/>
      <c r="B337" s="12"/>
      <c r="C337" s="8"/>
    </row>
    <row r="338" spans="1:3" ht="12.75">
      <c r="A338" s="27"/>
      <c r="B338" s="12"/>
      <c r="C338" s="8"/>
    </row>
    <row r="339" spans="1:3" ht="12.75">
      <c r="A339" s="27"/>
      <c r="B339" s="12"/>
      <c r="C339" s="8"/>
    </row>
    <row r="340" spans="1:3" ht="12.75">
      <c r="A340" s="27"/>
      <c r="B340" s="12"/>
      <c r="C340" s="8"/>
    </row>
    <row r="341" spans="1:3" ht="12.75">
      <c r="A341" s="27"/>
      <c r="B341" s="12"/>
      <c r="C341" s="8"/>
    </row>
    <row r="342" spans="1:3" ht="12.75">
      <c r="A342" s="27"/>
      <c r="B342" s="12"/>
      <c r="C342" s="8"/>
    </row>
    <row r="343" spans="1:3" ht="12.75">
      <c r="A343" s="27"/>
      <c r="B343" s="12"/>
      <c r="C343" s="8"/>
    </row>
    <row r="344" spans="1:3" ht="12.75">
      <c r="A344" s="27"/>
      <c r="B344" s="12"/>
      <c r="C344" s="8"/>
    </row>
    <row r="345" spans="1:3" ht="12.75">
      <c r="A345" s="27"/>
      <c r="B345" s="12"/>
      <c r="C345" s="8"/>
    </row>
    <row r="346" spans="1:3" ht="12.75">
      <c r="A346" s="27"/>
      <c r="B346" s="12"/>
      <c r="C346" s="8"/>
    </row>
    <row r="347" spans="1:3" ht="12.75">
      <c r="A347" s="27"/>
      <c r="B347" s="12"/>
      <c r="C347" s="8"/>
    </row>
    <row r="348" spans="1:3" ht="12.75">
      <c r="A348" s="27"/>
      <c r="B348" s="12"/>
      <c r="C348" s="8"/>
    </row>
    <row r="349" spans="1:3" ht="12.75">
      <c r="A349" s="27"/>
      <c r="B349" s="12"/>
      <c r="C349" s="8"/>
    </row>
    <row r="350" spans="1:3" ht="12.75">
      <c r="A350" s="27"/>
      <c r="B350" s="12"/>
      <c r="C350" s="8"/>
    </row>
    <row r="351" spans="1:3" ht="12.75">
      <c r="A351" s="27"/>
      <c r="B351" s="12"/>
      <c r="C351" s="8"/>
    </row>
    <row r="352" spans="1:3" ht="12.75">
      <c r="A352" s="27"/>
      <c r="B352" s="12"/>
      <c r="C352" s="8"/>
    </row>
    <row r="353" spans="1:3" ht="12.75">
      <c r="A353" s="27"/>
      <c r="B353" s="12"/>
      <c r="C353" s="8"/>
    </row>
    <row r="354" spans="1:3" ht="12.75">
      <c r="A354" s="27"/>
      <c r="B354" s="12"/>
      <c r="C354" s="8"/>
    </row>
    <row r="355" spans="1:3" ht="12.75">
      <c r="A355" s="27"/>
      <c r="B355" s="12"/>
      <c r="C355" s="8"/>
    </row>
    <row r="356" spans="1:3" ht="12.75">
      <c r="A356" s="27"/>
      <c r="B356" s="12"/>
      <c r="C356" s="8"/>
    </row>
    <row r="357" spans="1:3" ht="12.75">
      <c r="A357" s="27"/>
      <c r="B357" s="12"/>
      <c r="C357" s="8"/>
    </row>
    <row r="358" spans="1:3" ht="12.75">
      <c r="A358" s="27"/>
      <c r="B358" s="12"/>
      <c r="C358" s="8"/>
    </row>
    <row r="359" spans="1:3" ht="12.75">
      <c r="A359" s="27"/>
      <c r="B359" s="12"/>
      <c r="C359" s="8"/>
    </row>
    <row r="360" spans="1:3" ht="12.75">
      <c r="A360" s="27"/>
      <c r="B360" s="12"/>
      <c r="C360" s="8"/>
    </row>
    <row r="361" spans="1:3" ht="12.75">
      <c r="A361" s="27"/>
      <c r="B361" s="12"/>
      <c r="C361" s="8"/>
    </row>
    <row r="362" spans="1:3" ht="12.75">
      <c r="A362" s="27"/>
      <c r="B362" s="12"/>
      <c r="C362" s="8"/>
    </row>
    <row r="363" spans="1:3" ht="12.75">
      <c r="A363" s="27"/>
      <c r="B363" s="12"/>
      <c r="C363" s="8"/>
    </row>
    <row r="364" spans="1:3" ht="12.75">
      <c r="A364" s="27"/>
      <c r="B364" s="12"/>
      <c r="C364" s="8"/>
    </row>
    <row r="365" spans="1:3" ht="12.75">
      <c r="A365" s="27"/>
      <c r="B365" s="12"/>
      <c r="C365" s="8"/>
    </row>
    <row r="366" spans="1:3" ht="12.75">
      <c r="A366" s="27"/>
      <c r="B366" s="12"/>
      <c r="C366" s="8"/>
    </row>
    <row r="367" spans="1:3" ht="12.75">
      <c r="A367" s="27"/>
      <c r="B367" s="12"/>
      <c r="C367" s="8"/>
    </row>
    <row r="368" spans="1:3" ht="12.75">
      <c r="A368" s="27"/>
      <c r="B368" s="12"/>
      <c r="C368" s="8"/>
    </row>
    <row r="369" spans="1:3" ht="12.75">
      <c r="A369" s="27"/>
      <c r="B369" s="12"/>
      <c r="C369" s="8"/>
    </row>
    <row r="370" spans="1:3" ht="12.75">
      <c r="A370" s="27"/>
      <c r="B370" s="12"/>
      <c r="C370" s="8"/>
    </row>
    <row r="371" spans="1:3" ht="12.75">
      <c r="A371" s="27"/>
      <c r="B371" s="12"/>
      <c r="C371" s="8"/>
    </row>
    <row r="372" spans="1:3" ht="12.75">
      <c r="A372" s="27"/>
      <c r="B372" s="12"/>
      <c r="C372" s="8"/>
    </row>
    <row r="373" spans="1:3" ht="12.75">
      <c r="A373" s="27"/>
      <c r="B373" s="12"/>
      <c r="C373" s="8"/>
    </row>
    <row r="374" spans="1:3" ht="12.75">
      <c r="A374" s="27"/>
      <c r="B374" s="12"/>
      <c r="C374" s="8"/>
    </row>
    <row r="375" spans="1:3" ht="12.75">
      <c r="A375" s="27"/>
      <c r="B375" s="12"/>
      <c r="C375" s="8"/>
    </row>
    <row r="376" spans="1:3" ht="12.75">
      <c r="A376" s="27"/>
      <c r="B376" s="12"/>
      <c r="C376" s="8"/>
    </row>
    <row r="377" spans="1:3" ht="12.75">
      <c r="A377" s="27"/>
      <c r="B377" s="12"/>
      <c r="C377" s="8"/>
    </row>
    <row r="378" spans="1:3" ht="12.75">
      <c r="A378" s="27"/>
      <c r="B378" s="12"/>
      <c r="C378" s="8"/>
    </row>
    <row r="379" spans="1:3" ht="12.75">
      <c r="A379" s="27"/>
      <c r="B379" s="12"/>
      <c r="C379" s="8"/>
    </row>
    <row r="380" spans="1:3" ht="12.75">
      <c r="A380" s="27"/>
      <c r="B380" s="12"/>
      <c r="C380" s="8"/>
    </row>
    <row r="381" spans="1:3" ht="12.75">
      <c r="A381" s="27"/>
      <c r="B381" s="12"/>
      <c r="C381" s="8"/>
    </row>
    <row r="382" spans="1:3" ht="12.75">
      <c r="A382" s="27"/>
      <c r="B382" s="12"/>
      <c r="C382" s="8"/>
    </row>
    <row r="383" spans="1:3" ht="12.75">
      <c r="A383" s="27"/>
      <c r="B383" s="12"/>
      <c r="C383" s="8"/>
    </row>
    <row r="384" spans="1:3" ht="12.75">
      <c r="A384" s="27"/>
      <c r="B384" s="12"/>
      <c r="C384" s="8"/>
    </row>
    <row r="385" spans="1:3" ht="12.75">
      <c r="A385" s="27"/>
      <c r="B385" s="12"/>
      <c r="C385" s="8"/>
    </row>
    <row r="386" spans="1:3" ht="12.75">
      <c r="A386" s="27"/>
      <c r="B386" s="12"/>
      <c r="C386" s="8"/>
    </row>
    <row r="387" spans="1:3" ht="12.75">
      <c r="A387" s="27"/>
      <c r="B387" s="12"/>
      <c r="C387" s="8"/>
    </row>
    <row r="388" spans="1:3" ht="12.75">
      <c r="A388" s="27"/>
      <c r="B388" s="12"/>
      <c r="C388" s="8"/>
    </row>
    <row r="389" spans="1:3" ht="12.75">
      <c r="A389" s="27"/>
      <c r="B389" s="12"/>
      <c r="C389" s="8"/>
    </row>
    <row r="390" spans="1:3" ht="12.75">
      <c r="A390" s="27"/>
      <c r="B390" s="12"/>
      <c r="C390" s="8"/>
    </row>
    <row r="391" spans="1:3" ht="12.75">
      <c r="A391" s="27"/>
      <c r="B391" s="12"/>
      <c r="C391" s="8"/>
    </row>
    <row r="392" spans="1:3" ht="12.75">
      <c r="A392" s="27"/>
      <c r="B392" s="12"/>
      <c r="C392" s="8"/>
    </row>
    <row r="393" spans="1:3" ht="12.75">
      <c r="A393" s="27"/>
      <c r="B393" s="12"/>
      <c r="C393" s="8"/>
    </row>
    <row r="394" spans="1:3" ht="12.75">
      <c r="A394" s="27"/>
      <c r="B394" s="12"/>
      <c r="C394" s="8"/>
    </row>
    <row r="395" spans="1:3" ht="12.75">
      <c r="A395" s="27"/>
      <c r="B395" s="12"/>
      <c r="C395" s="8"/>
    </row>
    <row r="396" spans="1:3" ht="12.75">
      <c r="A396" s="27"/>
      <c r="B396" s="12"/>
      <c r="C396" s="8"/>
    </row>
    <row r="397" spans="1:3" ht="12.75">
      <c r="A397" s="27"/>
      <c r="B397" s="12"/>
      <c r="C397" s="8"/>
    </row>
    <row r="398" spans="1:3" ht="12.75">
      <c r="A398" s="27"/>
      <c r="B398" s="12"/>
      <c r="C398" s="8"/>
    </row>
    <row r="399" spans="1:3" ht="12.75">
      <c r="A399" s="27"/>
      <c r="B399" s="12"/>
      <c r="C399" s="8"/>
    </row>
    <row r="400" spans="1:3" ht="12.75">
      <c r="A400" s="27"/>
      <c r="B400" s="12"/>
      <c r="C400" s="8"/>
    </row>
    <row r="401" spans="1:3" ht="12.75">
      <c r="A401" s="27"/>
      <c r="B401" s="12"/>
      <c r="C401" s="8"/>
    </row>
    <row r="402" spans="1:3" ht="12.75">
      <c r="A402" s="27"/>
      <c r="B402" s="12"/>
      <c r="C402" s="8"/>
    </row>
    <row r="403" spans="1:3" ht="12.75">
      <c r="A403" s="27"/>
      <c r="B403" s="12"/>
      <c r="C403" s="8"/>
    </row>
    <row r="404" spans="1:3" ht="12.75">
      <c r="A404" s="27"/>
      <c r="B404" s="12"/>
      <c r="C404" s="8"/>
    </row>
    <row r="405" spans="1:3" ht="12.75">
      <c r="A405" s="27"/>
      <c r="B405" s="12"/>
      <c r="C405" s="8"/>
    </row>
    <row r="406" spans="1:3" ht="12.75">
      <c r="A406" s="27"/>
      <c r="B406" s="12"/>
      <c r="C406" s="8"/>
    </row>
    <row r="407" spans="1:3" ht="12.75">
      <c r="A407" s="27"/>
      <c r="B407" s="12"/>
      <c r="C407" s="8"/>
    </row>
    <row r="408" spans="1:3" ht="12.75">
      <c r="A408" s="27"/>
      <c r="B408" s="12"/>
      <c r="C408" s="8"/>
    </row>
    <row r="409" spans="1:3" ht="12.75">
      <c r="A409" s="27"/>
      <c r="B409" s="12"/>
      <c r="C409" s="8"/>
    </row>
    <row r="410" spans="1:3" ht="12.75">
      <c r="A410" s="27"/>
      <c r="B410" s="12"/>
      <c r="C410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A2:AB174"/>
  <sheetViews>
    <sheetView workbookViewId="0" topLeftCell="A21">
      <selection activeCell="A1" sqref="A1"/>
    </sheetView>
  </sheetViews>
  <sheetFormatPr defaultColWidth="9.140625" defaultRowHeight="13.5" customHeight="1"/>
  <cols>
    <col min="1" max="1" width="22.140625" style="6" customWidth="1"/>
    <col min="2" max="2" width="31.57421875" style="6" customWidth="1"/>
    <col min="3" max="3" width="7.421875" style="6" hidden="1" customWidth="1"/>
    <col min="4" max="4" width="13.28125" style="53" customWidth="1"/>
    <col min="5" max="6" width="11.00390625" style="50" hidden="1" customWidth="1"/>
    <col min="7" max="7" width="11.00390625" style="51" hidden="1" customWidth="1"/>
    <col min="8" max="9" width="11.00390625" style="50" hidden="1" customWidth="1"/>
    <col min="10" max="11" width="11.00390625" style="51" hidden="1" customWidth="1"/>
    <col min="12" max="12" width="8.28125" style="51" customWidth="1"/>
    <col min="13" max="13" width="7.8515625" style="52" customWidth="1"/>
    <col min="14" max="14" width="7.8515625" style="51" customWidth="1"/>
    <col min="15" max="15" width="7.8515625" style="52" customWidth="1"/>
    <col min="16" max="16" width="8.8515625" style="94" customWidth="1"/>
    <col min="17" max="17" width="7.8515625" style="95" customWidth="1"/>
    <col min="18" max="18" width="7.8515625" style="52" customWidth="1"/>
    <col min="19" max="19" width="7.8515625" style="95" customWidth="1"/>
    <col min="20" max="20" width="7.8515625" style="52" customWidth="1"/>
    <col min="21" max="21" width="8.421875" style="94" customWidth="1"/>
    <col min="22" max="22" width="16.140625" style="52" hidden="1" customWidth="1"/>
    <col min="23" max="23" width="9.8515625" style="53" customWidth="1"/>
    <col min="24" max="24" width="9.8515625" style="54" customWidth="1"/>
    <col min="25" max="25" width="9.8515625" style="51" customWidth="1"/>
    <col min="26" max="26" width="6.7109375" style="6" customWidth="1"/>
    <col min="27" max="16384" width="9.140625" style="6" customWidth="1"/>
  </cols>
  <sheetData>
    <row r="2" ht="13.5" customHeight="1" thickBot="1">
      <c r="A2" s="93" t="s">
        <v>95</v>
      </c>
    </row>
    <row r="3" spans="1:25" s="55" customFormat="1" ht="42.75" customHeight="1" thickBot="1">
      <c r="A3" s="96" t="s">
        <v>96</v>
      </c>
      <c r="B3" s="97" t="s">
        <v>97</v>
      </c>
      <c r="C3" s="98" t="s">
        <v>98</v>
      </c>
      <c r="D3" s="99" t="s">
        <v>99</v>
      </c>
      <c r="E3" s="100"/>
      <c r="F3" s="100"/>
      <c r="G3" s="101" t="s">
        <v>100</v>
      </c>
      <c r="H3" s="100"/>
      <c r="I3" s="100" t="s">
        <v>101</v>
      </c>
      <c r="J3" s="102" t="s">
        <v>102</v>
      </c>
      <c r="K3" s="101"/>
      <c r="L3" s="102"/>
      <c r="M3" s="102"/>
      <c r="N3" s="103"/>
      <c r="O3" s="104"/>
      <c r="P3" s="105"/>
      <c r="Q3" s="103"/>
      <c r="R3" s="101" t="s">
        <v>100</v>
      </c>
      <c r="S3" s="100"/>
      <c r="T3" s="100" t="s">
        <v>101</v>
      </c>
      <c r="U3" s="102" t="s">
        <v>102</v>
      </c>
      <c r="V3" s="104"/>
      <c r="W3" s="106" t="s">
        <v>103</v>
      </c>
      <c r="X3" s="107"/>
      <c r="Y3" s="108"/>
    </row>
    <row r="4" spans="1:25" ht="13.5" customHeight="1" thickTop="1">
      <c r="A4" s="109"/>
      <c r="B4" s="110"/>
      <c r="C4" s="110"/>
      <c r="D4" s="111"/>
      <c r="E4" s="57"/>
      <c r="F4" s="57"/>
      <c r="G4" s="112"/>
      <c r="H4" s="57"/>
      <c r="I4" s="57"/>
      <c r="J4" s="58"/>
      <c r="K4" s="112"/>
      <c r="L4" s="56"/>
      <c r="M4" s="58"/>
      <c r="N4" s="56"/>
      <c r="O4" s="58"/>
      <c r="P4" s="113"/>
      <c r="Q4" s="112"/>
      <c r="R4" s="112"/>
      <c r="S4" s="57"/>
      <c r="T4" s="57"/>
      <c r="U4" s="58"/>
      <c r="V4" s="58"/>
      <c r="W4" s="112"/>
      <c r="X4" s="114"/>
      <c r="Y4" s="115"/>
    </row>
    <row r="5" spans="1:27" ht="13.5" customHeight="1">
      <c r="A5" s="109"/>
      <c r="B5" s="110"/>
      <c r="C5" s="112">
        <f>SUM(C11:C11)</f>
        <v>136</v>
      </c>
      <c r="D5" s="111">
        <f>C5/1.852</f>
        <v>73.4341252699784</v>
      </c>
      <c r="E5" s="57"/>
      <c r="F5" s="57"/>
      <c r="G5" s="56">
        <v>0</v>
      </c>
      <c r="H5" s="57"/>
      <c r="I5" s="112">
        <v>0</v>
      </c>
      <c r="J5" s="58">
        <f>G5*I5</f>
        <v>0</v>
      </c>
      <c r="K5" s="56"/>
      <c r="L5" s="58"/>
      <c r="M5" s="58"/>
      <c r="N5" s="58"/>
      <c r="O5" s="58"/>
      <c r="P5" s="116"/>
      <c r="Q5" s="117"/>
      <c r="R5" s="56">
        <v>0</v>
      </c>
      <c r="S5" s="57"/>
      <c r="T5" s="112">
        <v>0</v>
      </c>
      <c r="U5" s="58">
        <f>R5*T5</f>
        <v>0</v>
      </c>
      <c r="V5" s="59"/>
      <c r="W5" s="117">
        <f>(C5/56.6*1000/3600)+J5</f>
        <v>0.6674519042010207</v>
      </c>
      <c r="X5" s="118"/>
      <c r="Y5" s="115"/>
      <c r="Z5" s="93"/>
      <c r="AA5" s="93"/>
    </row>
    <row r="6" spans="1:27" ht="13.5" customHeight="1" thickBot="1">
      <c r="A6" s="119"/>
      <c r="B6" s="120"/>
      <c r="C6" s="121"/>
      <c r="D6" s="122"/>
      <c r="E6" s="123"/>
      <c r="F6" s="123"/>
      <c r="G6" s="124"/>
      <c r="H6" s="123"/>
      <c r="I6" s="123"/>
      <c r="J6" s="124"/>
      <c r="K6" s="124"/>
      <c r="L6" s="124"/>
      <c r="M6" s="124"/>
      <c r="N6" s="124"/>
      <c r="O6" s="124"/>
      <c r="P6" s="125"/>
      <c r="Q6" s="126"/>
      <c r="R6" s="127"/>
      <c r="S6" s="126"/>
      <c r="T6" s="127"/>
      <c r="U6" s="125"/>
      <c r="V6" s="127"/>
      <c r="W6" s="122"/>
      <c r="X6" s="128"/>
      <c r="Y6" s="129"/>
      <c r="Z6" s="93"/>
      <c r="AA6" s="93"/>
    </row>
    <row r="7" spans="1:25" s="55" customFormat="1" ht="40.5" customHeight="1">
      <c r="A7" s="130"/>
      <c r="B7" s="131"/>
      <c r="C7" s="132"/>
      <c r="D7" s="133" t="s">
        <v>104</v>
      </c>
      <c r="E7" s="134" t="s">
        <v>105</v>
      </c>
      <c r="F7" s="135"/>
      <c r="G7" s="136"/>
      <c r="H7" s="134" t="s">
        <v>106</v>
      </c>
      <c r="I7" s="135"/>
      <c r="J7" s="136"/>
      <c r="K7" s="137"/>
      <c r="L7" s="134" t="s">
        <v>107</v>
      </c>
      <c r="M7" s="138"/>
      <c r="N7" s="138"/>
      <c r="O7" s="138"/>
      <c r="P7" s="139"/>
      <c r="Q7" s="134" t="s">
        <v>108</v>
      </c>
      <c r="R7" s="140"/>
      <c r="S7" s="140"/>
      <c r="T7" s="140"/>
      <c r="U7" s="136"/>
      <c r="V7" s="137"/>
      <c r="W7" s="133" t="s">
        <v>27</v>
      </c>
      <c r="X7" s="141" t="s">
        <v>28</v>
      </c>
      <c r="Y7" s="142" t="s">
        <v>109</v>
      </c>
    </row>
    <row r="8" spans="1:25" s="55" customFormat="1" ht="36.75" customHeight="1">
      <c r="A8" s="143"/>
      <c r="B8" s="144" t="s">
        <v>110</v>
      </c>
      <c r="C8" s="145" t="s">
        <v>21</v>
      </c>
      <c r="D8" s="146"/>
      <c r="E8" s="147" t="s">
        <v>22</v>
      </c>
      <c r="F8" s="148" t="s">
        <v>23</v>
      </c>
      <c r="G8" s="149" t="s">
        <v>24</v>
      </c>
      <c r="H8" s="147" t="s">
        <v>25</v>
      </c>
      <c r="I8" s="148" t="s">
        <v>26</v>
      </c>
      <c r="J8" s="149" t="s">
        <v>24</v>
      </c>
      <c r="K8" s="150"/>
      <c r="L8" s="151" t="s">
        <v>111</v>
      </c>
      <c r="M8" s="152"/>
      <c r="N8" s="153" t="s">
        <v>112</v>
      </c>
      <c r="O8" s="153"/>
      <c r="P8" s="149" t="s">
        <v>24</v>
      </c>
      <c r="Q8" s="151" t="s">
        <v>111</v>
      </c>
      <c r="R8" s="152"/>
      <c r="S8" s="153" t="s">
        <v>112</v>
      </c>
      <c r="T8" s="153"/>
      <c r="U8" s="149" t="s">
        <v>24</v>
      </c>
      <c r="V8" s="154"/>
      <c r="W8" s="146"/>
      <c r="X8" s="141"/>
      <c r="Y8" s="142"/>
    </row>
    <row r="9" spans="1:25" s="55" customFormat="1" ht="13.5" customHeight="1" thickBot="1">
      <c r="A9" s="155"/>
      <c r="B9" s="156"/>
      <c r="C9" s="157"/>
      <c r="D9" s="158"/>
      <c r="E9" s="159"/>
      <c r="F9" s="160"/>
      <c r="G9" s="161"/>
      <c r="H9" s="159"/>
      <c r="I9" s="160"/>
      <c r="J9" s="161"/>
      <c r="K9" s="162"/>
      <c r="L9" s="163" t="s">
        <v>113</v>
      </c>
      <c r="M9" s="164" t="s">
        <v>114</v>
      </c>
      <c r="N9" s="165" t="s">
        <v>113</v>
      </c>
      <c r="O9" s="164" t="s">
        <v>114</v>
      </c>
      <c r="P9" s="161"/>
      <c r="Q9" s="166" t="s">
        <v>113</v>
      </c>
      <c r="R9" s="164" t="s">
        <v>114</v>
      </c>
      <c r="S9" s="165" t="s">
        <v>113</v>
      </c>
      <c r="T9" s="164" t="s">
        <v>114</v>
      </c>
      <c r="U9" s="161"/>
      <c r="V9" s="164"/>
      <c r="W9" s="158"/>
      <c r="X9" s="167"/>
      <c r="Y9" s="168"/>
    </row>
    <row r="10" spans="1:27" ht="13.5" customHeight="1" thickTop="1">
      <c r="A10" s="109"/>
      <c r="B10" s="110"/>
      <c r="C10" s="56"/>
      <c r="D10" s="111"/>
      <c r="E10" s="169"/>
      <c r="F10" s="57"/>
      <c r="G10" s="170"/>
      <c r="H10" s="169"/>
      <c r="I10" s="57"/>
      <c r="J10" s="170"/>
      <c r="K10" s="58"/>
      <c r="L10" s="171"/>
      <c r="M10" s="58"/>
      <c r="N10" s="58"/>
      <c r="O10" s="58"/>
      <c r="P10" s="170"/>
      <c r="Q10" s="172"/>
      <c r="R10" s="59"/>
      <c r="S10" s="117"/>
      <c r="T10" s="59"/>
      <c r="U10" s="170"/>
      <c r="V10" s="59"/>
      <c r="W10" s="111"/>
      <c r="X10" s="173"/>
      <c r="Y10" s="115"/>
      <c r="Z10" s="93"/>
      <c r="AA10" s="93"/>
    </row>
    <row r="11" spans="1:27" ht="13.5" customHeight="1">
      <c r="A11" s="174" t="s">
        <v>115</v>
      </c>
      <c r="B11" s="110" t="s">
        <v>116</v>
      </c>
      <c r="C11" s="56">
        <v>136</v>
      </c>
      <c r="D11" s="111">
        <f>C11/1.852</f>
        <v>73.4341252699784</v>
      </c>
      <c r="E11" s="175">
        <v>52.166667</v>
      </c>
      <c r="F11" s="176">
        <v>-106.68</v>
      </c>
      <c r="G11" s="177" t="s">
        <v>29</v>
      </c>
      <c r="H11" s="169">
        <v>53.6418850873</v>
      </c>
      <c r="I11" s="57">
        <v>-104.97627098</v>
      </c>
      <c r="J11" s="178" t="s">
        <v>117</v>
      </c>
      <c r="K11" s="58"/>
      <c r="L11" s="179">
        <f>(TRUNC(E11))</f>
        <v>52</v>
      </c>
      <c r="M11" s="58">
        <f>(E11-L11)*60</f>
        <v>10.000019999999807</v>
      </c>
      <c r="N11" s="111">
        <f>(TRUNC(F11))</f>
        <v>-106</v>
      </c>
      <c r="O11" s="58">
        <f>(F11-N11)*60</f>
        <v>-40.80000000000041</v>
      </c>
      <c r="P11" s="177" t="s">
        <v>29</v>
      </c>
      <c r="Q11" s="179">
        <f>(TRUNC(H11))</f>
        <v>53</v>
      </c>
      <c r="R11" s="58">
        <f>(H11-Q11)*60</f>
        <v>38.51310523799981</v>
      </c>
      <c r="S11" s="111">
        <f>(TRUNC(I11))</f>
        <v>-104</v>
      </c>
      <c r="T11" s="58">
        <f>(I11-S11)*60</f>
        <v>-58.57625879999972</v>
      </c>
      <c r="U11" s="178" t="s">
        <v>117</v>
      </c>
      <c r="V11" s="58"/>
      <c r="W11" s="117">
        <f>(C11/56.6*1000/3600)</f>
        <v>0.6674519042010207</v>
      </c>
      <c r="X11" s="180" t="s">
        <v>30</v>
      </c>
      <c r="Y11" s="181" t="s">
        <v>30</v>
      </c>
      <c r="Z11" s="93"/>
      <c r="AA11" s="93"/>
    </row>
    <row r="12" spans="1:27" ht="13.5" customHeight="1">
      <c r="A12" s="174"/>
      <c r="B12" s="110"/>
      <c r="C12" s="112"/>
      <c r="D12" s="111"/>
      <c r="E12" s="182"/>
      <c r="F12" s="183"/>
      <c r="G12" s="184"/>
      <c r="H12" s="182"/>
      <c r="I12" s="183"/>
      <c r="J12" s="185"/>
      <c r="K12" s="58"/>
      <c r="L12" s="179"/>
      <c r="M12" s="58"/>
      <c r="N12" s="111"/>
      <c r="O12" s="58"/>
      <c r="P12" s="177"/>
      <c r="Q12" s="179"/>
      <c r="R12" s="58"/>
      <c r="S12" s="111"/>
      <c r="T12" s="58"/>
      <c r="U12" s="178"/>
      <c r="V12" s="58"/>
      <c r="W12" s="117"/>
      <c r="X12" s="118"/>
      <c r="Y12" s="115"/>
      <c r="Z12" s="93"/>
      <c r="AA12" s="93"/>
    </row>
    <row r="13" spans="1:27" ht="13.5" customHeight="1" thickBot="1">
      <c r="A13" s="119"/>
      <c r="B13" s="120"/>
      <c r="C13" s="121"/>
      <c r="D13" s="122"/>
      <c r="E13" s="186"/>
      <c r="F13" s="123"/>
      <c r="G13" s="187"/>
      <c r="H13" s="186"/>
      <c r="I13" s="123"/>
      <c r="J13" s="187"/>
      <c r="K13" s="124"/>
      <c r="L13" s="188"/>
      <c r="M13" s="124"/>
      <c r="N13" s="124"/>
      <c r="O13" s="124"/>
      <c r="P13" s="189"/>
      <c r="Q13" s="190"/>
      <c r="R13" s="127"/>
      <c r="S13" s="126"/>
      <c r="T13" s="127"/>
      <c r="U13" s="189"/>
      <c r="V13" s="127"/>
      <c r="W13" s="191"/>
      <c r="X13" s="192"/>
      <c r="Y13" s="129"/>
      <c r="Z13" s="93"/>
      <c r="AA13" s="93"/>
    </row>
    <row r="14" spans="1:27" ht="13.5" customHeight="1">
      <c r="A14" s="110"/>
      <c r="B14" s="110"/>
      <c r="C14" s="56"/>
      <c r="D14" s="111"/>
      <c r="E14" s="57"/>
      <c r="F14" s="57"/>
      <c r="G14" s="58"/>
      <c r="H14" s="57"/>
      <c r="I14" s="57"/>
      <c r="J14" s="58"/>
      <c r="K14" s="58"/>
      <c r="L14" s="58"/>
      <c r="M14" s="58"/>
      <c r="N14" s="193"/>
      <c r="O14" s="193"/>
      <c r="P14" s="116"/>
      <c r="Q14" s="117"/>
      <c r="R14" s="59"/>
      <c r="S14" s="117"/>
      <c r="T14" s="59"/>
      <c r="U14" s="116"/>
      <c r="V14" s="59"/>
      <c r="W14" s="112"/>
      <c r="X14" s="114"/>
      <c r="Y14" s="56"/>
      <c r="Z14" s="93"/>
      <c r="AA14" s="93"/>
    </row>
    <row r="16" ht="13.5" customHeight="1" thickBot="1">
      <c r="A16" s="93" t="s">
        <v>118</v>
      </c>
    </row>
    <row r="17" spans="1:24" ht="13.5" customHeight="1" thickBot="1">
      <c r="A17" s="93" t="s">
        <v>119</v>
      </c>
      <c r="U17" s="194" t="s">
        <v>120</v>
      </c>
      <c r="W17" s="195">
        <f>SUM(W5)</f>
        <v>0.6674519042010207</v>
      </c>
      <c r="X17" s="118"/>
    </row>
    <row r="19" spans="2:27" ht="13.5" customHeight="1">
      <c r="B19" s="110"/>
      <c r="C19" s="56"/>
      <c r="D19" s="111"/>
      <c r="E19" s="57"/>
      <c r="F19" s="57"/>
      <c r="G19" s="58"/>
      <c r="H19" s="57"/>
      <c r="I19" s="57"/>
      <c r="J19" s="58"/>
      <c r="K19" s="58"/>
      <c r="L19" s="58"/>
      <c r="M19" s="58"/>
      <c r="N19" s="58"/>
      <c r="O19" s="58"/>
      <c r="P19" s="116"/>
      <c r="Q19" s="117"/>
      <c r="R19" s="59"/>
      <c r="S19" s="117"/>
      <c r="T19" s="59"/>
      <c r="U19" s="116"/>
      <c r="V19" s="59"/>
      <c r="W19" s="112"/>
      <c r="X19" s="114"/>
      <c r="Y19" s="56"/>
      <c r="Z19" s="93"/>
      <c r="AA19" s="93"/>
    </row>
    <row r="20" spans="1:27" ht="13.5" customHeight="1" thickBot="1">
      <c r="A20" s="93" t="s">
        <v>121</v>
      </c>
      <c r="B20" s="110"/>
      <c r="C20" s="56"/>
      <c r="D20" s="111"/>
      <c r="E20" s="57"/>
      <c r="F20" s="57"/>
      <c r="G20" s="58"/>
      <c r="H20" s="57"/>
      <c r="I20" s="57"/>
      <c r="J20" s="58"/>
      <c r="K20" s="58"/>
      <c r="L20" s="58"/>
      <c r="M20" s="58"/>
      <c r="N20" s="58"/>
      <c r="O20" s="58"/>
      <c r="P20" s="116"/>
      <c r="Q20" s="117"/>
      <c r="R20" s="59"/>
      <c r="S20" s="117"/>
      <c r="T20" s="59"/>
      <c r="U20" s="116"/>
      <c r="V20" s="59"/>
      <c r="W20" s="112"/>
      <c r="X20" s="114"/>
      <c r="Y20" s="56"/>
      <c r="Z20" s="93"/>
      <c r="AA20" s="93"/>
    </row>
    <row r="21" spans="1:25" s="55" customFormat="1" ht="42.75" customHeight="1" thickBot="1">
      <c r="A21" s="96" t="s">
        <v>96</v>
      </c>
      <c r="B21" s="97" t="s">
        <v>122</v>
      </c>
      <c r="C21" s="98" t="s">
        <v>98</v>
      </c>
      <c r="D21" s="99" t="s">
        <v>99</v>
      </c>
      <c r="E21" s="100"/>
      <c r="F21" s="100"/>
      <c r="G21" s="101" t="s">
        <v>100</v>
      </c>
      <c r="H21" s="100"/>
      <c r="I21" s="100" t="s">
        <v>101</v>
      </c>
      <c r="J21" s="102" t="s">
        <v>102</v>
      </c>
      <c r="K21" s="101"/>
      <c r="L21" s="102"/>
      <c r="M21" s="102"/>
      <c r="N21" s="103"/>
      <c r="O21" s="104"/>
      <c r="P21" s="105"/>
      <c r="Q21" s="103"/>
      <c r="R21" s="101" t="s">
        <v>100</v>
      </c>
      <c r="S21" s="100"/>
      <c r="T21" s="100" t="s">
        <v>101</v>
      </c>
      <c r="U21" s="102" t="s">
        <v>102</v>
      </c>
      <c r="V21" s="104"/>
      <c r="W21" s="106" t="s">
        <v>103</v>
      </c>
      <c r="X21" s="107"/>
      <c r="Y21" s="108"/>
    </row>
    <row r="22" spans="1:25" ht="13.5" customHeight="1" thickTop="1">
      <c r="A22" s="109" t="s">
        <v>123</v>
      </c>
      <c r="B22" s="110"/>
      <c r="C22" s="110"/>
      <c r="D22" s="111"/>
      <c r="E22" s="57"/>
      <c r="F22" s="57"/>
      <c r="G22" s="112"/>
      <c r="H22" s="57"/>
      <c r="I22" s="57"/>
      <c r="J22" s="58"/>
      <c r="K22" s="112"/>
      <c r="L22" s="56"/>
      <c r="M22" s="58"/>
      <c r="N22" s="56"/>
      <c r="O22" s="58"/>
      <c r="P22" s="113"/>
      <c r="Q22" s="112"/>
      <c r="R22" s="112"/>
      <c r="S22" s="57"/>
      <c r="T22" s="57"/>
      <c r="U22" s="58"/>
      <c r="V22" s="58"/>
      <c r="W22" s="112"/>
      <c r="X22" s="114"/>
      <c r="Y22" s="115"/>
    </row>
    <row r="23" spans="1:27" ht="13.5" customHeight="1">
      <c r="A23" s="109" t="s">
        <v>124</v>
      </c>
      <c r="B23" s="110"/>
      <c r="C23" s="112">
        <f>SUM(C29:C40)</f>
        <v>873</v>
      </c>
      <c r="D23" s="111">
        <f>C23/1.852</f>
        <v>471.3822894168466</v>
      </c>
      <c r="E23" s="57"/>
      <c r="F23" s="57"/>
      <c r="G23" s="56">
        <v>9</v>
      </c>
      <c r="H23" s="57"/>
      <c r="I23" s="112">
        <v>0.04</v>
      </c>
      <c r="J23" s="58">
        <f>G23*I23</f>
        <v>0.36</v>
      </c>
      <c r="K23" s="56"/>
      <c r="L23" s="58"/>
      <c r="M23" s="58"/>
      <c r="N23" s="58"/>
      <c r="O23" s="58"/>
      <c r="P23" s="116"/>
      <c r="Q23" s="117"/>
      <c r="R23" s="56">
        <v>9</v>
      </c>
      <c r="S23" s="57"/>
      <c r="T23" s="112">
        <v>0.04</v>
      </c>
      <c r="U23" s="58">
        <f>R23*T23</f>
        <v>0.36</v>
      </c>
      <c r="V23" s="59"/>
      <c r="W23" s="117">
        <f>(C23/56.6*1000/3600)+J23</f>
        <v>4.644452296819788</v>
      </c>
      <c r="X23" s="118"/>
      <c r="Y23" s="115"/>
      <c r="Z23" s="93"/>
      <c r="AA23" s="93"/>
    </row>
    <row r="24" spans="1:27" ht="13.5" customHeight="1" thickBot="1">
      <c r="A24" s="119" t="s">
        <v>125</v>
      </c>
      <c r="B24" s="120"/>
      <c r="C24" s="121"/>
      <c r="D24" s="122"/>
      <c r="E24" s="123"/>
      <c r="F24" s="123"/>
      <c r="G24" s="124"/>
      <c r="H24" s="123"/>
      <c r="I24" s="123"/>
      <c r="J24" s="124"/>
      <c r="K24" s="124"/>
      <c r="L24" s="124"/>
      <c r="M24" s="124"/>
      <c r="N24" s="124"/>
      <c r="O24" s="124"/>
      <c r="P24" s="125"/>
      <c r="Q24" s="126"/>
      <c r="R24" s="127"/>
      <c r="S24" s="126"/>
      <c r="T24" s="127"/>
      <c r="U24" s="125"/>
      <c r="V24" s="127"/>
      <c r="W24" s="122"/>
      <c r="X24" s="128"/>
      <c r="Y24" s="129"/>
      <c r="Z24" s="93"/>
      <c r="AA24" s="93"/>
    </row>
    <row r="25" spans="1:25" s="55" customFormat="1" ht="40.5" customHeight="1">
      <c r="A25" s="130"/>
      <c r="B25" s="131"/>
      <c r="C25" s="132"/>
      <c r="D25" s="133" t="s">
        <v>104</v>
      </c>
      <c r="E25" s="134" t="s">
        <v>105</v>
      </c>
      <c r="F25" s="135"/>
      <c r="G25" s="136"/>
      <c r="H25" s="134" t="s">
        <v>106</v>
      </c>
      <c r="I25" s="135"/>
      <c r="J25" s="136"/>
      <c r="K25" s="137"/>
      <c r="L25" s="134" t="s">
        <v>107</v>
      </c>
      <c r="M25" s="138"/>
      <c r="N25" s="138"/>
      <c r="O25" s="138"/>
      <c r="P25" s="139"/>
      <c r="Q25" s="134" t="s">
        <v>108</v>
      </c>
      <c r="R25" s="140"/>
      <c r="S25" s="140"/>
      <c r="T25" s="140"/>
      <c r="U25" s="136"/>
      <c r="V25" s="137"/>
      <c r="W25" s="133" t="s">
        <v>27</v>
      </c>
      <c r="X25" s="141" t="s">
        <v>28</v>
      </c>
      <c r="Y25" s="142" t="s">
        <v>109</v>
      </c>
    </row>
    <row r="26" spans="1:25" s="55" customFormat="1" ht="36.75" customHeight="1">
      <c r="A26" s="143"/>
      <c r="B26" s="144" t="s">
        <v>110</v>
      </c>
      <c r="C26" s="145" t="s">
        <v>21</v>
      </c>
      <c r="D26" s="146"/>
      <c r="E26" s="147" t="s">
        <v>22</v>
      </c>
      <c r="F26" s="148" t="s">
        <v>23</v>
      </c>
      <c r="G26" s="149" t="s">
        <v>24</v>
      </c>
      <c r="H26" s="147" t="s">
        <v>25</v>
      </c>
      <c r="I26" s="148" t="s">
        <v>26</v>
      </c>
      <c r="J26" s="149" t="s">
        <v>24</v>
      </c>
      <c r="K26" s="150"/>
      <c r="L26" s="151" t="s">
        <v>111</v>
      </c>
      <c r="M26" s="152"/>
      <c r="N26" s="153" t="s">
        <v>112</v>
      </c>
      <c r="O26" s="153"/>
      <c r="P26" s="149" t="s">
        <v>24</v>
      </c>
      <c r="Q26" s="151" t="s">
        <v>111</v>
      </c>
      <c r="R26" s="152"/>
      <c r="S26" s="153" t="s">
        <v>112</v>
      </c>
      <c r="T26" s="153"/>
      <c r="U26" s="149" t="s">
        <v>24</v>
      </c>
      <c r="V26" s="154"/>
      <c r="W26" s="146"/>
      <c r="X26" s="141"/>
      <c r="Y26" s="142"/>
    </row>
    <row r="27" spans="1:25" s="55" customFormat="1" ht="13.5" customHeight="1" thickBot="1">
      <c r="A27" s="155"/>
      <c r="B27" s="156"/>
      <c r="C27" s="157"/>
      <c r="D27" s="158"/>
      <c r="E27" s="159"/>
      <c r="F27" s="160"/>
      <c r="G27" s="161"/>
      <c r="H27" s="159"/>
      <c r="I27" s="160"/>
      <c r="J27" s="161"/>
      <c r="K27" s="162"/>
      <c r="L27" s="163" t="s">
        <v>113</v>
      </c>
      <c r="M27" s="164" t="s">
        <v>114</v>
      </c>
      <c r="N27" s="165" t="s">
        <v>113</v>
      </c>
      <c r="O27" s="164" t="s">
        <v>114</v>
      </c>
      <c r="P27" s="161"/>
      <c r="Q27" s="166" t="s">
        <v>113</v>
      </c>
      <c r="R27" s="164" t="s">
        <v>114</v>
      </c>
      <c r="S27" s="165" t="s">
        <v>113</v>
      </c>
      <c r="T27" s="164" t="s">
        <v>114</v>
      </c>
      <c r="U27" s="161"/>
      <c r="V27" s="164"/>
      <c r="W27" s="158"/>
      <c r="X27" s="167"/>
      <c r="Y27" s="168"/>
    </row>
    <row r="28" spans="1:27" ht="13.5" customHeight="1" thickTop="1">
      <c r="A28" s="109"/>
      <c r="B28" s="110"/>
      <c r="C28" s="56"/>
      <c r="D28" s="111"/>
      <c r="E28" s="169"/>
      <c r="F28" s="57"/>
      <c r="G28" s="170"/>
      <c r="H28" s="169"/>
      <c r="I28" s="57"/>
      <c r="J28" s="170"/>
      <c r="K28" s="58"/>
      <c r="L28" s="171"/>
      <c r="M28" s="58"/>
      <c r="N28" s="58"/>
      <c r="O28" s="58"/>
      <c r="P28" s="170"/>
      <c r="Q28" s="172"/>
      <c r="R28" s="59"/>
      <c r="S28" s="117"/>
      <c r="T28" s="59"/>
      <c r="U28" s="170"/>
      <c r="V28" s="59"/>
      <c r="W28" s="111"/>
      <c r="X28" s="173"/>
      <c r="Y28" s="115"/>
      <c r="Z28" s="93"/>
      <c r="AA28" s="93"/>
    </row>
    <row r="29" spans="1:28" ht="13.5" customHeight="1">
      <c r="A29" s="174" t="s">
        <v>115</v>
      </c>
      <c r="B29" s="110" t="s">
        <v>126</v>
      </c>
      <c r="C29" s="56">
        <v>88</v>
      </c>
      <c r="D29" s="111">
        <f aca="true" t="shared" si="0" ref="D29:D40">C29/1.852</f>
        <v>47.51619870410367</v>
      </c>
      <c r="E29" s="169">
        <v>53.6418850873</v>
      </c>
      <c r="F29" s="57">
        <v>-104.97627098</v>
      </c>
      <c r="G29" s="178" t="s">
        <v>117</v>
      </c>
      <c r="H29" s="169">
        <v>53.5995411678</v>
      </c>
      <c r="I29" s="57">
        <v>-104.547080496</v>
      </c>
      <c r="J29" s="178" t="s">
        <v>127</v>
      </c>
      <c r="K29" s="58"/>
      <c r="L29" s="179">
        <f aca="true" t="shared" si="1" ref="L29:L40">(TRUNC(E29))</f>
        <v>53</v>
      </c>
      <c r="M29" s="58">
        <f aca="true" t="shared" si="2" ref="M29:M40">(E29-L29)*60</f>
        <v>38.51310523799981</v>
      </c>
      <c r="N29" s="111">
        <f aca="true" t="shared" si="3" ref="N29:N40">(TRUNC(F29))</f>
        <v>-104</v>
      </c>
      <c r="O29" s="58">
        <f aca="true" t="shared" si="4" ref="O29:O40">(F29-N29)*60</f>
        <v>-58.57625879999972</v>
      </c>
      <c r="P29" s="178" t="s">
        <v>117</v>
      </c>
      <c r="Q29" s="179">
        <f aca="true" t="shared" si="5" ref="Q29:Q40">(TRUNC(H29))</f>
        <v>53</v>
      </c>
      <c r="R29" s="58">
        <f aca="true" t="shared" si="6" ref="R29:R40">(H29-Q29)*60</f>
        <v>35.97247006799989</v>
      </c>
      <c r="S29" s="111">
        <f aca="true" t="shared" si="7" ref="S29:S40">(TRUNC(I29))</f>
        <v>-104</v>
      </c>
      <c r="T29" s="58">
        <f aca="true" t="shared" si="8" ref="T29:T40">(I29-S29)*60</f>
        <v>-32.8248297600004</v>
      </c>
      <c r="U29" s="178" t="s">
        <v>127</v>
      </c>
      <c r="V29" s="58"/>
      <c r="W29" s="117">
        <f aca="true" t="shared" si="9" ref="W29:W40">(C29/56.6*1000/3600)</f>
        <v>0.43188064389477815</v>
      </c>
      <c r="X29" s="196" t="s">
        <v>30</v>
      </c>
      <c r="Y29" s="181" t="s">
        <v>30</v>
      </c>
      <c r="Z29" s="93"/>
      <c r="AA29" s="93"/>
      <c r="AB29" s="110"/>
    </row>
    <row r="30" spans="1:28" ht="13.5" customHeight="1">
      <c r="A30" s="174" t="s">
        <v>128</v>
      </c>
      <c r="B30" s="110" t="s">
        <v>129</v>
      </c>
      <c r="C30" s="56">
        <v>71</v>
      </c>
      <c r="D30" s="111">
        <f t="shared" si="0"/>
        <v>38.33693304535637</v>
      </c>
      <c r="E30" s="169">
        <v>53.5995411678</v>
      </c>
      <c r="F30" s="57">
        <v>-104.547080496</v>
      </c>
      <c r="G30" s="178" t="s">
        <v>127</v>
      </c>
      <c r="H30" s="169">
        <v>54.2265383325</v>
      </c>
      <c r="I30" s="57">
        <v>-104.366250014</v>
      </c>
      <c r="J30" s="178" t="s">
        <v>130</v>
      </c>
      <c r="K30" s="58"/>
      <c r="L30" s="179">
        <f t="shared" si="1"/>
        <v>53</v>
      </c>
      <c r="M30" s="58">
        <f t="shared" si="2"/>
        <v>35.97247006799989</v>
      </c>
      <c r="N30" s="111">
        <f t="shared" si="3"/>
        <v>-104</v>
      </c>
      <c r="O30" s="58">
        <f t="shared" si="4"/>
        <v>-32.8248297600004</v>
      </c>
      <c r="P30" s="178" t="s">
        <v>127</v>
      </c>
      <c r="Q30" s="179">
        <f t="shared" si="5"/>
        <v>54</v>
      </c>
      <c r="R30" s="58">
        <f t="shared" si="6"/>
        <v>13.592299949999926</v>
      </c>
      <c r="S30" s="111">
        <f t="shared" si="7"/>
        <v>-104</v>
      </c>
      <c r="T30" s="58">
        <f t="shared" si="8"/>
        <v>-21.97500084000012</v>
      </c>
      <c r="U30" s="178" t="s">
        <v>130</v>
      </c>
      <c r="V30" s="58"/>
      <c r="W30" s="117">
        <f t="shared" si="9"/>
        <v>0.3484491558696506</v>
      </c>
      <c r="X30" s="197">
        <v>1.2</v>
      </c>
      <c r="Y30" s="115">
        <v>7680</v>
      </c>
      <c r="Z30" s="93"/>
      <c r="AA30" s="93"/>
      <c r="AB30" s="110"/>
    </row>
    <row r="31" spans="1:28" ht="13.5" customHeight="1">
      <c r="A31" s="174" t="s">
        <v>131</v>
      </c>
      <c r="B31" s="110" t="s">
        <v>132</v>
      </c>
      <c r="C31" s="56">
        <v>71</v>
      </c>
      <c r="D31" s="111">
        <f t="shared" si="0"/>
        <v>38.33693304535637</v>
      </c>
      <c r="E31" s="169">
        <v>54.2233844465</v>
      </c>
      <c r="F31" s="57">
        <v>-104.334928557</v>
      </c>
      <c r="G31" s="177" t="s">
        <v>133</v>
      </c>
      <c r="H31" s="169">
        <v>53.5964349558</v>
      </c>
      <c r="I31" s="57">
        <v>-104.516210591</v>
      </c>
      <c r="J31" s="178" t="s">
        <v>134</v>
      </c>
      <c r="K31" s="58"/>
      <c r="L31" s="179">
        <f t="shared" si="1"/>
        <v>54</v>
      </c>
      <c r="M31" s="58">
        <f t="shared" si="2"/>
        <v>13.40306678999994</v>
      </c>
      <c r="N31" s="111">
        <f t="shared" si="3"/>
        <v>-104</v>
      </c>
      <c r="O31" s="58">
        <f t="shared" si="4"/>
        <v>-20.095713419999868</v>
      </c>
      <c r="P31" s="177" t="s">
        <v>133</v>
      </c>
      <c r="Q31" s="179">
        <f t="shared" si="5"/>
        <v>53</v>
      </c>
      <c r="R31" s="58">
        <f t="shared" si="6"/>
        <v>35.78609734799997</v>
      </c>
      <c r="S31" s="111">
        <f t="shared" si="7"/>
        <v>-104</v>
      </c>
      <c r="T31" s="58">
        <f t="shared" si="8"/>
        <v>-30.97263546000022</v>
      </c>
      <c r="U31" s="178" t="s">
        <v>134</v>
      </c>
      <c r="V31" s="58"/>
      <c r="W31" s="117">
        <f t="shared" si="9"/>
        <v>0.3484491558696506</v>
      </c>
      <c r="X31" s="197">
        <v>1.2</v>
      </c>
      <c r="Y31" s="115">
        <v>7680</v>
      </c>
      <c r="Z31" s="93"/>
      <c r="AA31" s="93"/>
      <c r="AB31" s="110"/>
    </row>
    <row r="32" spans="1:28" ht="13.5" customHeight="1">
      <c r="A32" s="174" t="s">
        <v>135</v>
      </c>
      <c r="B32" s="110" t="s">
        <v>136</v>
      </c>
      <c r="C32" s="56">
        <v>71</v>
      </c>
      <c r="D32" s="111">
        <f t="shared" si="0"/>
        <v>38.33693304535637</v>
      </c>
      <c r="E32" s="169">
        <v>53.605729719</v>
      </c>
      <c r="F32" s="57">
        <v>-104.608833998</v>
      </c>
      <c r="G32" s="177" t="s">
        <v>137</v>
      </c>
      <c r="H32" s="169">
        <v>54.2328217121</v>
      </c>
      <c r="I32" s="57">
        <v>-104.428907411</v>
      </c>
      <c r="J32" s="178" t="s">
        <v>138</v>
      </c>
      <c r="K32" s="58"/>
      <c r="L32" s="179">
        <f t="shared" si="1"/>
        <v>53</v>
      </c>
      <c r="M32" s="58">
        <f t="shared" si="2"/>
        <v>36.34378314000017</v>
      </c>
      <c r="N32" s="111">
        <f t="shared" si="3"/>
        <v>-104</v>
      </c>
      <c r="O32" s="58">
        <f t="shared" si="4"/>
        <v>-36.53003987999966</v>
      </c>
      <c r="P32" s="177" t="s">
        <v>137</v>
      </c>
      <c r="Q32" s="179">
        <f t="shared" si="5"/>
        <v>54</v>
      </c>
      <c r="R32" s="58">
        <f t="shared" si="6"/>
        <v>13.969302725999881</v>
      </c>
      <c r="S32" s="111">
        <f t="shared" si="7"/>
        <v>-104</v>
      </c>
      <c r="T32" s="58">
        <f t="shared" si="8"/>
        <v>-25.734444659999838</v>
      </c>
      <c r="U32" s="178" t="s">
        <v>138</v>
      </c>
      <c r="V32" s="58"/>
      <c r="W32" s="117">
        <f t="shared" si="9"/>
        <v>0.3484491558696506</v>
      </c>
      <c r="X32" s="197">
        <v>1.2</v>
      </c>
      <c r="Y32" s="115">
        <v>7680</v>
      </c>
      <c r="Z32" s="93"/>
      <c r="AA32" s="93"/>
      <c r="AB32" s="110"/>
    </row>
    <row r="33" spans="1:28" ht="13.5" customHeight="1">
      <c r="A33" s="174" t="s">
        <v>139</v>
      </c>
      <c r="B33" s="110" t="s">
        <v>140</v>
      </c>
      <c r="C33" s="56">
        <v>71</v>
      </c>
      <c r="D33" s="111">
        <f t="shared" si="0"/>
        <v>38.33693304535637</v>
      </c>
      <c r="E33" s="169">
        <v>54.2296840887</v>
      </c>
      <c r="F33" s="57">
        <v>-104.397576304</v>
      </c>
      <c r="G33" s="178" t="s">
        <v>141</v>
      </c>
      <c r="H33" s="169">
        <v>53.6026394231</v>
      </c>
      <c r="I33" s="57">
        <v>-104.577954969</v>
      </c>
      <c r="J33" s="178" t="s">
        <v>142</v>
      </c>
      <c r="K33" s="58"/>
      <c r="L33" s="179">
        <f t="shared" si="1"/>
        <v>54</v>
      </c>
      <c r="M33" s="58">
        <f t="shared" si="2"/>
        <v>13.78104532199984</v>
      </c>
      <c r="N33" s="111">
        <f t="shared" si="3"/>
        <v>-104</v>
      </c>
      <c r="O33" s="58">
        <f t="shared" si="4"/>
        <v>-23.854578239999853</v>
      </c>
      <c r="P33" s="178" t="s">
        <v>141</v>
      </c>
      <c r="Q33" s="179">
        <f t="shared" si="5"/>
        <v>53</v>
      </c>
      <c r="R33" s="58">
        <f t="shared" si="6"/>
        <v>36.15836538600007</v>
      </c>
      <c r="S33" s="111">
        <f t="shared" si="7"/>
        <v>-104</v>
      </c>
      <c r="T33" s="58">
        <f t="shared" si="8"/>
        <v>-34.67729814000023</v>
      </c>
      <c r="U33" s="178" t="s">
        <v>142</v>
      </c>
      <c r="V33" s="58"/>
      <c r="W33" s="117">
        <f t="shared" si="9"/>
        <v>0.3484491558696506</v>
      </c>
      <c r="X33" s="197">
        <v>1.2</v>
      </c>
      <c r="Y33" s="115">
        <v>7680</v>
      </c>
      <c r="Z33" s="93"/>
      <c r="AA33" s="93"/>
      <c r="AB33" s="110"/>
    </row>
    <row r="34" spans="1:28" ht="13.5" customHeight="1">
      <c r="A34" s="174" t="s">
        <v>143</v>
      </c>
      <c r="B34" s="110" t="s">
        <v>144</v>
      </c>
      <c r="C34" s="56">
        <v>71</v>
      </c>
      <c r="D34" s="111">
        <f t="shared" si="0"/>
        <v>38.33693304535637</v>
      </c>
      <c r="E34" s="169">
        <v>53.6118864218</v>
      </c>
      <c r="F34" s="57">
        <v>-104.670605668</v>
      </c>
      <c r="G34" s="177" t="s">
        <v>145</v>
      </c>
      <c r="H34" s="169">
        <v>54.2390725497</v>
      </c>
      <c r="I34" s="57">
        <v>-104.491584023</v>
      </c>
      <c r="J34" s="178" t="s">
        <v>146</v>
      </c>
      <c r="K34" s="58"/>
      <c r="L34" s="179">
        <f t="shared" si="1"/>
        <v>53</v>
      </c>
      <c r="M34" s="58">
        <f t="shared" si="2"/>
        <v>36.71318530800008</v>
      </c>
      <c r="N34" s="111">
        <f t="shared" si="3"/>
        <v>-104</v>
      </c>
      <c r="O34" s="58">
        <f t="shared" si="4"/>
        <v>-40.23634007999959</v>
      </c>
      <c r="P34" s="177" t="s">
        <v>145</v>
      </c>
      <c r="Q34" s="179">
        <f t="shared" si="5"/>
        <v>54</v>
      </c>
      <c r="R34" s="58">
        <f t="shared" si="6"/>
        <v>14.344352981999862</v>
      </c>
      <c r="S34" s="111">
        <f t="shared" si="7"/>
        <v>-104</v>
      </c>
      <c r="T34" s="58">
        <f t="shared" si="8"/>
        <v>-29.49504138000009</v>
      </c>
      <c r="U34" s="178" t="s">
        <v>146</v>
      </c>
      <c r="V34" s="58"/>
      <c r="W34" s="117">
        <f t="shared" si="9"/>
        <v>0.3484491558696506</v>
      </c>
      <c r="X34" s="197">
        <v>1.2</v>
      </c>
      <c r="Y34" s="115">
        <v>7680</v>
      </c>
      <c r="Z34" s="93"/>
      <c r="AA34" s="93"/>
      <c r="AB34" s="110"/>
    </row>
    <row r="35" spans="1:28" ht="13.5" customHeight="1">
      <c r="A35" s="174" t="s">
        <v>147</v>
      </c>
      <c r="B35" s="110" t="s">
        <v>148</v>
      </c>
      <c r="C35" s="56">
        <v>71</v>
      </c>
      <c r="D35" s="111">
        <f t="shared" si="0"/>
        <v>38.33693304535637</v>
      </c>
      <c r="E35" s="169">
        <v>54.2359512001</v>
      </c>
      <c r="F35" s="57">
        <v>-104.460243322</v>
      </c>
      <c r="G35" s="177" t="s">
        <v>149</v>
      </c>
      <c r="H35" s="169">
        <v>53.6088120528</v>
      </c>
      <c r="I35" s="57">
        <v>-104.639717569</v>
      </c>
      <c r="J35" s="178" t="s">
        <v>150</v>
      </c>
      <c r="K35" s="58"/>
      <c r="L35" s="179">
        <f t="shared" si="1"/>
        <v>54</v>
      </c>
      <c r="M35" s="58">
        <f t="shared" si="2"/>
        <v>14.157072005999822</v>
      </c>
      <c r="N35" s="111">
        <f t="shared" si="3"/>
        <v>-104</v>
      </c>
      <c r="O35" s="58">
        <f t="shared" si="4"/>
        <v>-27.614599319999797</v>
      </c>
      <c r="P35" s="177" t="s">
        <v>149</v>
      </c>
      <c r="Q35" s="179">
        <f t="shared" si="5"/>
        <v>53</v>
      </c>
      <c r="R35" s="58">
        <f t="shared" si="6"/>
        <v>36.52872316799986</v>
      </c>
      <c r="S35" s="111">
        <f t="shared" si="7"/>
        <v>-104</v>
      </c>
      <c r="T35" s="58">
        <f t="shared" si="8"/>
        <v>-38.3830541399999</v>
      </c>
      <c r="U35" s="178" t="s">
        <v>150</v>
      </c>
      <c r="V35" s="58"/>
      <c r="W35" s="117">
        <f t="shared" si="9"/>
        <v>0.3484491558696506</v>
      </c>
      <c r="X35" s="197">
        <v>1.2</v>
      </c>
      <c r="Y35" s="115">
        <v>7680</v>
      </c>
      <c r="Z35" s="93"/>
      <c r="AA35" s="93"/>
      <c r="AB35" s="110"/>
    </row>
    <row r="36" spans="1:28" ht="13.5" customHeight="1">
      <c r="A36" s="174" t="s">
        <v>151</v>
      </c>
      <c r="B36" s="110" t="s">
        <v>152</v>
      </c>
      <c r="C36" s="56">
        <v>71</v>
      </c>
      <c r="D36" s="111">
        <f t="shared" si="0"/>
        <v>38.33693304535637</v>
      </c>
      <c r="E36" s="169">
        <v>53.6180112546</v>
      </c>
      <c r="F36" s="57">
        <v>-104.732395397</v>
      </c>
      <c r="G36" s="178" t="s">
        <v>153</v>
      </c>
      <c r="H36" s="169">
        <v>54.2452908225</v>
      </c>
      <c r="I36" s="57">
        <v>-104.554279736</v>
      </c>
      <c r="J36" s="178" t="s">
        <v>154</v>
      </c>
      <c r="K36" s="58"/>
      <c r="L36" s="179">
        <f t="shared" si="1"/>
        <v>53</v>
      </c>
      <c r="M36" s="58">
        <f t="shared" si="2"/>
        <v>37.08067527599994</v>
      </c>
      <c r="N36" s="111">
        <f t="shared" si="3"/>
        <v>-104</v>
      </c>
      <c r="O36" s="58">
        <f t="shared" si="4"/>
        <v>-43.94372382000029</v>
      </c>
      <c r="P36" s="178" t="s">
        <v>153</v>
      </c>
      <c r="Q36" s="179">
        <f t="shared" si="5"/>
        <v>54</v>
      </c>
      <c r="R36" s="58">
        <f t="shared" si="6"/>
        <v>14.71744935000018</v>
      </c>
      <c r="S36" s="111">
        <f t="shared" si="7"/>
        <v>-104</v>
      </c>
      <c r="T36" s="58">
        <f t="shared" si="8"/>
        <v>-33.25678415999988</v>
      </c>
      <c r="U36" s="178" t="s">
        <v>154</v>
      </c>
      <c r="V36" s="58"/>
      <c r="W36" s="117">
        <f t="shared" si="9"/>
        <v>0.3484491558696506</v>
      </c>
      <c r="X36" s="197">
        <v>1.2</v>
      </c>
      <c r="Y36" s="115">
        <v>7680</v>
      </c>
      <c r="Z36" s="93"/>
      <c r="AA36" s="93"/>
      <c r="AB36" s="110"/>
    </row>
    <row r="37" spans="1:28" ht="13.5" customHeight="1">
      <c r="A37" s="174" t="s">
        <v>155</v>
      </c>
      <c r="B37" s="110" t="s">
        <v>156</v>
      </c>
      <c r="C37" s="56">
        <v>71</v>
      </c>
      <c r="D37" s="111">
        <f t="shared" si="0"/>
        <v>38.33693304535637</v>
      </c>
      <c r="E37" s="169">
        <v>54.2421857581</v>
      </c>
      <c r="F37" s="57">
        <v>-104.522929499</v>
      </c>
      <c r="G37" s="178" t="s">
        <v>157</v>
      </c>
      <c r="H37" s="169">
        <v>53.6149528233</v>
      </c>
      <c r="I37" s="57">
        <v>-104.701498282</v>
      </c>
      <c r="J37" s="178" t="s">
        <v>158</v>
      </c>
      <c r="K37" s="58"/>
      <c r="L37" s="179">
        <f t="shared" si="1"/>
        <v>54</v>
      </c>
      <c r="M37" s="58">
        <f t="shared" si="2"/>
        <v>14.531145485999986</v>
      </c>
      <c r="N37" s="111">
        <f t="shared" si="3"/>
        <v>-104</v>
      </c>
      <c r="O37" s="58">
        <f t="shared" si="4"/>
        <v>-31.375769939999998</v>
      </c>
      <c r="P37" s="178" t="s">
        <v>157</v>
      </c>
      <c r="Q37" s="179">
        <f t="shared" si="5"/>
        <v>53</v>
      </c>
      <c r="R37" s="58">
        <f t="shared" si="6"/>
        <v>36.897169398000074</v>
      </c>
      <c r="S37" s="111">
        <f t="shared" si="7"/>
        <v>-104</v>
      </c>
      <c r="T37" s="58">
        <f t="shared" si="8"/>
        <v>-42.08989692000017</v>
      </c>
      <c r="U37" s="178" t="s">
        <v>158</v>
      </c>
      <c r="V37" s="58"/>
      <c r="W37" s="117">
        <f t="shared" si="9"/>
        <v>0.3484491558696506</v>
      </c>
      <c r="X37" s="197">
        <v>1.2</v>
      </c>
      <c r="Y37" s="115">
        <v>7680</v>
      </c>
      <c r="Z37" s="93"/>
      <c r="AA37" s="93"/>
      <c r="AB37" s="110"/>
    </row>
    <row r="38" spans="1:28" ht="13.5" customHeight="1">
      <c r="A38" s="174" t="s">
        <v>159</v>
      </c>
      <c r="B38" s="110" t="s">
        <v>160</v>
      </c>
      <c r="C38" s="56">
        <v>71</v>
      </c>
      <c r="D38" s="111">
        <f t="shared" si="0"/>
        <v>38.33693304535637</v>
      </c>
      <c r="E38" s="169">
        <v>53.624104196</v>
      </c>
      <c r="F38" s="57">
        <v>-104.794203076</v>
      </c>
      <c r="G38" s="178" t="s">
        <v>161</v>
      </c>
      <c r="H38" s="169">
        <v>54.2514765082</v>
      </c>
      <c r="I38" s="57">
        <v>-104.616994438</v>
      </c>
      <c r="J38" s="178" t="s">
        <v>162</v>
      </c>
      <c r="K38" s="58"/>
      <c r="L38" s="179">
        <f t="shared" si="1"/>
        <v>53</v>
      </c>
      <c r="M38" s="58">
        <f t="shared" si="2"/>
        <v>37.44625175999985</v>
      </c>
      <c r="N38" s="111">
        <f t="shared" si="3"/>
        <v>-104</v>
      </c>
      <c r="O38" s="58">
        <f t="shared" si="4"/>
        <v>-47.65218456000014</v>
      </c>
      <c r="P38" s="178" t="s">
        <v>161</v>
      </c>
      <c r="Q38" s="179">
        <f t="shared" si="5"/>
        <v>54</v>
      </c>
      <c r="R38" s="58">
        <f t="shared" si="6"/>
        <v>15.08859049199998</v>
      </c>
      <c r="S38" s="111">
        <f t="shared" si="7"/>
        <v>-104</v>
      </c>
      <c r="T38" s="58">
        <f t="shared" si="8"/>
        <v>-37.019666280000365</v>
      </c>
      <c r="U38" s="178" t="s">
        <v>162</v>
      </c>
      <c r="V38" s="58"/>
      <c r="W38" s="117">
        <f t="shared" si="9"/>
        <v>0.3484491558696506</v>
      </c>
      <c r="X38" s="197">
        <v>1.2</v>
      </c>
      <c r="Y38" s="115">
        <v>7680</v>
      </c>
      <c r="Z38" s="93"/>
      <c r="AA38" s="93"/>
      <c r="AB38" s="110"/>
    </row>
    <row r="39" spans="1:28" ht="13.5" customHeight="1">
      <c r="A39" s="174" t="s">
        <v>163</v>
      </c>
      <c r="B39" s="110" t="s">
        <v>164</v>
      </c>
      <c r="C39" s="56">
        <v>71</v>
      </c>
      <c r="D39" s="111">
        <f t="shared" si="0"/>
        <v>38.33693304535637</v>
      </c>
      <c r="E39" s="169">
        <v>54.2483877402</v>
      </c>
      <c r="F39" s="57">
        <v>-104.585634721</v>
      </c>
      <c r="G39" s="178" t="s">
        <v>165</v>
      </c>
      <c r="H39" s="169">
        <v>53.6210617131</v>
      </c>
      <c r="I39" s="57">
        <v>-104.763296999</v>
      </c>
      <c r="J39" s="178" t="s">
        <v>166</v>
      </c>
      <c r="K39" s="58"/>
      <c r="L39" s="179">
        <f t="shared" si="1"/>
        <v>54</v>
      </c>
      <c r="M39" s="58">
        <f t="shared" si="2"/>
        <v>14.903264412000112</v>
      </c>
      <c r="N39" s="111">
        <f t="shared" si="3"/>
        <v>-104</v>
      </c>
      <c r="O39" s="58">
        <f t="shared" si="4"/>
        <v>-35.138083260000315</v>
      </c>
      <c r="P39" s="178" t="s">
        <v>165</v>
      </c>
      <c r="Q39" s="179">
        <f t="shared" si="5"/>
        <v>53</v>
      </c>
      <c r="R39" s="58">
        <f t="shared" si="6"/>
        <v>37.26370278599987</v>
      </c>
      <c r="S39" s="111">
        <f t="shared" si="7"/>
        <v>-104</v>
      </c>
      <c r="T39" s="58">
        <f t="shared" si="8"/>
        <v>-45.797819940000295</v>
      </c>
      <c r="U39" s="178" t="s">
        <v>166</v>
      </c>
      <c r="V39" s="58"/>
      <c r="W39" s="117">
        <f t="shared" si="9"/>
        <v>0.3484491558696506</v>
      </c>
      <c r="X39" s="197">
        <v>1.2</v>
      </c>
      <c r="Y39" s="115">
        <v>7680</v>
      </c>
      <c r="Z39" s="93"/>
      <c r="AA39" s="93"/>
      <c r="AB39" s="110"/>
    </row>
    <row r="40" spans="1:27" ht="13.5" customHeight="1">
      <c r="A40" s="174" t="s">
        <v>167</v>
      </c>
      <c r="B40" s="110" t="s">
        <v>168</v>
      </c>
      <c r="C40" s="56">
        <v>75</v>
      </c>
      <c r="D40" s="111">
        <f t="shared" si="0"/>
        <v>40.49676025917926</v>
      </c>
      <c r="E40" s="169">
        <v>53.6210617131</v>
      </c>
      <c r="F40" s="57">
        <v>-104.763296999</v>
      </c>
      <c r="G40" s="178" t="s">
        <v>166</v>
      </c>
      <c r="H40" s="169">
        <v>53.6418850873</v>
      </c>
      <c r="I40" s="57">
        <v>-104.97627098</v>
      </c>
      <c r="J40" s="178" t="s">
        <v>117</v>
      </c>
      <c r="K40" s="58"/>
      <c r="L40" s="179">
        <f t="shared" si="1"/>
        <v>53</v>
      </c>
      <c r="M40" s="58">
        <f t="shared" si="2"/>
        <v>37.26370278599987</v>
      </c>
      <c r="N40" s="111">
        <f t="shared" si="3"/>
        <v>-104</v>
      </c>
      <c r="O40" s="58">
        <f t="shared" si="4"/>
        <v>-45.797819940000295</v>
      </c>
      <c r="P40" s="178" t="s">
        <v>166</v>
      </c>
      <c r="Q40" s="179">
        <f t="shared" si="5"/>
        <v>53</v>
      </c>
      <c r="R40" s="58">
        <f t="shared" si="6"/>
        <v>38.51310523799981</v>
      </c>
      <c r="S40" s="111">
        <f t="shared" si="7"/>
        <v>-104</v>
      </c>
      <c r="T40" s="58">
        <f t="shared" si="8"/>
        <v>-58.57625879999972</v>
      </c>
      <c r="U40" s="178" t="s">
        <v>117</v>
      </c>
      <c r="V40" s="58"/>
      <c r="W40" s="117">
        <f t="shared" si="9"/>
        <v>0.3680800942285041</v>
      </c>
      <c r="X40" s="196" t="s">
        <v>30</v>
      </c>
      <c r="Y40" s="181" t="s">
        <v>30</v>
      </c>
      <c r="Z40" s="93"/>
      <c r="AA40" s="93"/>
    </row>
    <row r="41" spans="1:27" ht="13.5" customHeight="1">
      <c r="A41" s="174"/>
      <c r="B41" s="110"/>
      <c r="C41" s="112"/>
      <c r="D41" s="111"/>
      <c r="E41" s="182"/>
      <c r="F41" s="183"/>
      <c r="G41" s="184"/>
      <c r="H41" s="182"/>
      <c r="I41" s="183"/>
      <c r="J41" s="185"/>
      <c r="K41" s="58"/>
      <c r="L41" s="179"/>
      <c r="M41" s="58"/>
      <c r="N41" s="111"/>
      <c r="O41" s="58"/>
      <c r="P41" s="177"/>
      <c r="Q41" s="179"/>
      <c r="R41" s="58"/>
      <c r="S41" s="111"/>
      <c r="T41" s="58"/>
      <c r="U41" s="178"/>
      <c r="V41" s="58"/>
      <c r="W41" s="117"/>
      <c r="X41" s="118"/>
      <c r="Y41" s="115"/>
      <c r="Z41" s="93"/>
      <c r="AA41" s="93"/>
    </row>
    <row r="42" spans="1:27" ht="13.5" customHeight="1" thickBot="1">
      <c r="A42" s="119"/>
      <c r="B42" s="120"/>
      <c r="C42" s="121"/>
      <c r="D42" s="122"/>
      <c r="E42" s="186"/>
      <c r="F42" s="123"/>
      <c r="G42" s="187"/>
      <c r="H42" s="186"/>
      <c r="I42" s="123"/>
      <c r="J42" s="187"/>
      <c r="K42" s="124"/>
      <c r="L42" s="188"/>
      <c r="M42" s="124"/>
      <c r="N42" s="124"/>
      <c r="O42" s="124"/>
      <c r="P42" s="189"/>
      <c r="Q42" s="190"/>
      <c r="R42" s="127"/>
      <c r="S42" s="126"/>
      <c r="T42" s="127"/>
      <c r="U42" s="189"/>
      <c r="V42" s="127"/>
      <c r="W42" s="191"/>
      <c r="X42" s="192"/>
      <c r="Y42" s="129"/>
      <c r="Z42" s="93"/>
      <c r="AA42" s="93"/>
    </row>
    <row r="43" spans="1:27" ht="13.5" customHeight="1">
      <c r="A43" s="110"/>
      <c r="B43" s="110"/>
      <c r="C43" s="56"/>
      <c r="D43" s="111"/>
      <c r="E43" s="57"/>
      <c r="F43" s="57"/>
      <c r="G43" s="58"/>
      <c r="H43" s="57"/>
      <c r="I43" s="57"/>
      <c r="J43" s="58"/>
      <c r="K43" s="58"/>
      <c r="L43" s="58"/>
      <c r="M43" s="58"/>
      <c r="N43" s="193"/>
      <c r="O43" s="193"/>
      <c r="P43" s="116"/>
      <c r="Q43" s="117"/>
      <c r="R43" s="59"/>
      <c r="S43" s="117"/>
      <c r="T43" s="59"/>
      <c r="U43" s="116"/>
      <c r="V43" s="59"/>
      <c r="W43" s="112"/>
      <c r="X43" s="114"/>
      <c r="Y43" s="56"/>
      <c r="Z43" s="93"/>
      <c r="AA43" s="93"/>
    </row>
    <row r="45" ht="13.5" customHeight="1" thickBot="1">
      <c r="A45" s="93" t="s">
        <v>118</v>
      </c>
    </row>
    <row r="46" spans="1:24" ht="13.5" customHeight="1" thickBot="1">
      <c r="A46" s="93" t="s">
        <v>119</v>
      </c>
      <c r="U46" s="194" t="s">
        <v>120</v>
      </c>
      <c r="W46" s="195">
        <f>SUM(W23)</f>
        <v>4.644452296819788</v>
      </c>
      <c r="X46" s="118"/>
    </row>
    <row r="47" spans="1:2" ht="13.5" customHeight="1">
      <c r="A47" s="198" t="s">
        <v>169</v>
      </c>
      <c r="B47" s="199"/>
    </row>
    <row r="50" ht="13.5" customHeight="1" thickBot="1">
      <c r="A50" s="93" t="s">
        <v>121</v>
      </c>
    </row>
    <row r="51" spans="1:25" s="55" customFormat="1" ht="42.75" customHeight="1" thickBot="1">
      <c r="A51" s="96" t="s">
        <v>96</v>
      </c>
      <c r="B51" s="97" t="s">
        <v>170</v>
      </c>
      <c r="C51" s="98" t="s">
        <v>98</v>
      </c>
      <c r="D51" s="99" t="s">
        <v>99</v>
      </c>
      <c r="E51" s="100"/>
      <c r="F51" s="100"/>
      <c r="G51" s="101" t="s">
        <v>100</v>
      </c>
      <c r="H51" s="100"/>
      <c r="I51" s="100" t="s">
        <v>101</v>
      </c>
      <c r="J51" s="102" t="s">
        <v>102</v>
      </c>
      <c r="K51" s="101"/>
      <c r="L51" s="102"/>
      <c r="M51" s="102"/>
      <c r="N51" s="103"/>
      <c r="O51" s="104"/>
      <c r="P51" s="105"/>
      <c r="Q51" s="103"/>
      <c r="R51" s="101" t="s">
        <v>100</v>
      </c>
      <c r="S51" s="100"/>
      <c r="T51" s="100" t="s">
        <v>101</v>
      </c>
      <c r="U51" s="102" t="s">
        <v>102</v>
      </c>
      <c r="V51" s="104"/>
      <c r="W51" s="106" t="s">
        <v>103</v>
      </c>
      <c r="X51" s="107"/>
      <c r="Y51" s="108"/>
    </row>
    <row r="52" spans="1:25" ht="13.5" customHeight="1" thickTop="1">
      <c r="A52" s="109" t="s">
        <v>123</v>
      </c>
      <c r="B52" s="110"/>
      <c r="C52" s="110"/>
      <c r="D52" s="111"/>
      <c r="E52" s="57"/>
      <c r="F52" s="57"/>
      <c r="G52" s="112"/>
      <c r="H52" s="57"/>
      <c r="I52" s="57"/>
      <c r="J52" s="58"/>
      <c r="K52" s="112"/>
      <c r="L52" s="56"/>
      <c r="M52" s="58"/>
      <c r="N52" s="56"/>
      <c r="O52" s="58"/>
      <c r="P52" s="113"/>
      <c r="Q52" s="112"/>
      <c r="R52" s="112"/>
      <c r="S52" s="57"/>
      <c r="T52" s="57"/>
      <c r="U52" s="58"/>
      <c r="V52" s="58"/>
      <c r="W52" s="112"/>
      <c r="X52" s="114"/>
      <c r="Y52" s="115"/>
    </row>
    <row r="53" spans="1:25" ht="13.5" customHeight="1">
      <c r="A53" s="109" t="s">
        <v>124</v>
      </c>
      <c r="B53" s="110"/>
      <c r="C53" s="112">
        <f>SUM(C59:C73)</f>
        <v>810</v>
      </c>
      <c r="D53" s="111">
        <f>C53/1.852</f>
        <v>437.36501079913603</v>
      </c>
      <c r="E53" s="57"/>
      <c r="F53" s="57"/>
      <c r="G53" s="56">
        <v>10</v>
      </c>
      <c r="H53" s="57"/>
      <c r="I53" s="112">
        <v>0.04</v>
      </c>
      <c r="J53" s="58">
        <f>G53*I53</f>
        <v>0.4</v>
      </c>
      <c r="K53" s="56"/>
      <c r="L53" s="58"/>
      <c r="M53" s="58"/>
      <c r="N53" s="58"/>
      <c r="O53" s="58"/>
      <c r="P53" s="116"/>
      <c r="Q53" s="117"/>
      <c r="R53" s="56">
        <v>10</v>
      </c>
      <c r="S53" s="57"/>
      <c r="T53" s="112">
        <v>0.04</v>
      </c>
      <c r="U53" s="58">
        <f>R53*T53</f>
        <v>0.4</v>
      </c>
      <c r="V53" s="59"/>
      <c r="W53" s="117">
        <f>(C53/56.6*1000/3600)+J53</f>
        <v>4.375265017667845</v>
      </c>
      <c r="X53" s="118"/>
      <c r="Y53" s="115"/>
    </row>
    <row r="54" spans="1:25" ht="13.5" customHeight="1" thickBot="1">
      <c r="A54" s="119" t="s">
        <v>125</v>
      </c>
      <c r="B54" s="120"/>
      <c r="C54" s="121"/>
      <c r="D54" s="122"/>
      <c r="E54" s="123"/>
      <c r="F54" s="123"/>
      <c r="G54" s="124"/>
      <c r="H54" s="123"/>
      <c r="I54" s="123"/>
      <c r="J54" s="124"/>
      <c r="K54" s="124"/>
      <c r="L54" s="124"/>
      <c r="M54" s="124"/>
      <c r="N54" s="124"/>
      <c r="O54" s="124"/>
      <c r="P54" s="125"/>
      <c r="Q54" s="126"/>
      <c r="R54" s="127"/>
      <c r="S54" s="126"/>
      <c r="T54" s="127"/>
      <c r="U54" s="125"/>
      <c r="V54" s="127"/>
      <c r="W54" s="122"/>
      <c r="X54" s="128"/>
      <c r="Y54" s="129"/>
    </row>
    <row r="55" spans="1:25" ht="39" customHeight="1">
      <c r="A55" s="130"/>
      <c r="B55" s="131"/>
      <c r="C55" s="132"/>
      <c r="D55" s="133" t="s">
        <v>104</v>
      </c>
      <c r="E55" s="134" t="s">
        <v>105</v>
      </c>
      <c r="F55" s="135"/>
      <c r="G55" s="136"/>
      <c r="H55" s="134" t="s">
        <v>106</v>
      </c>
      <c r="I55" s="135"/>
      <c r="J55" s="136"/>
      <c r="K55" s="137"/>
      <c r="L55" s="134" t="s">
        <v>107</v>
      </c>
      <c r="M55" s="138"/>
      <c r="N55" s="138"/>
      <c r="O55" s="138"/>
      <c r="P55" s="139"/>
      <c r="Q55" s="134" t="s">
        <v>108</v>
      </c>
      <c r="R55" s="140"/>
      <c r="S55" s="140"/>
      <c r="T55" s="140"/>
      <c r="U55" s="136"/>
      <c r="V55" s="137"/>
      <c r="W55" s="133" t="s">
        <v>27</v>
      </c>
      <c r="X55" s="141"/>
      <c r="Y55" s="142" t="s">
        <v>109</v>
      </c>
    </row>
    <row r="56" spans="1:25" ht="37.5" customHeight="1">
      <c r="A56" s="143"/>
      <c r="B56" s="144" t="s">
        <v>110</v>
      </c>
      <c r="C56" s="145" t="s">
        <v>21</v>
      </c>
      <c r="D56" s="146"/>
      <c r="E56" s="147" t="s">
        <v>22</v>
      </c>
      <c r="F56" s="148" t="s">
        <v>23</v>
      </c>
      <c r="G56" s="149" t="s">
        <v>24</v>
      </c>
      <c r="H56" s="147" t="s">
        <v>25</v>
      </c>
      <c r="I56" s="148" t="s">
        <v>26</v>
      </c>
      <c r="J56" s="149" t="s">
        <v>24</v>
      </c>
      <c r="K56" s="150"/>
      <c r="L56" s="151" t="s">
        <v>111</v>
      </c>
      <c r="M56" s="152"/>
      <c r="N56" s="153" t="s">
        <v>112</v>
      </c>
      <c r="O56" s="153"/>
      <c r="P56" s="149" t="s">
        <v>24</v>
      </c>
      <c r="Q56" s="151" t="s">
        <v>111</v>
      </c>
      <c r="R56" s="152"/>
      <c r="S56" s="153" t="s">
        <v>112</v>
      </c>
      <c r="T56" s="153"/>
      <c r="U56" s="149" t="s">
        <v>24</v>
      </c>
      <c r="V56" s="154"/>
      <c r="W56" s="146"/>
      <c r="X56" s="141"/>
      <c r="Y56" s="142"/>
    </row>
    <row r="57" spans="1:25" ht="13.5" customHeight="1" thickBot="1">
      <c r="A57" s="155"/>
      <c r="B57" s="156"/>
      <c r="C57" s="157"/>
      <c r="D57" s="158"/>
      <c r="E57" s="159"/>
      <c r="F57" s="160"/>
      <c r="G57" s="161"/>
      <c r="H57" s="159"/>
      <c r="I57" s="160"/>
      <c r="J57" s="161"/>
      <c r="K57" s="162"/>
      <c r="L57" s="163" t="s">
        <v>113</v>
      </c>
      <c r="M57" s="164" t="s">
        <v>114</v>
      </c>
      <c r="N57" s="165" t="s">
        <v>113</v>
      </c>
      <c r="O57" s="164" t="s">
        <v>114</v>
      </c>
      <c r="P57" s="161"/>
      <c r="Q57" s="166" t="s">
        <v>113</v>
      </c>
      <c r="R57" s="164" t="s">
        <v>114</v>
      </c>
      <c r="S57" s="165" t="s">
        <v>113</v>
      </c>
      <c r="T57" s="164" t="s">
        <v>114</v>
      </c>
      <c r="U57" s="161"/>
      <c r="V57" s="164"/>
      <c r="W57" s="158"/>
      <c r="X57" s="167"/>
      <c r="Y57" s="168"/>
    </row>
    <row r="58" spans="1:25" ht="13.5" customHeight="1" thickTop="1">
      <c r="A58" s="109"/>
      <c r="B58" s="110"/>
      <c r="C58" s="56"/>
      <c r="D58" s="111"/>
      <c r="E58" s="169"/>
      <c r="F58" s="57"/>
      <c r="G58" s="170"/>
      <c r="H58" s="169"/>
      <c r="I58" s="57"/>
      <c r="J58" s="170"/>
      <c r="K58" s="58"/>
      <c r="L58" s="171"/>
      <c r="M58" s="58"/>
      <c r="N58" s="58"/>
      <c r="O58" s="58"/>
      <c r="P58" s="170"/>
      <c r="Q58" s="172"/>
      <c r="R58" s="59"/>
      <c r="S58" s="117"/>
      <c r="T58" s="59"/>
      <c r="U58" s="170"/>
      <c r="V58" s="59"/>
      <c r="W58" s="111"/>
      <c r="X58" s="173"/>
      <c r="Y58" s="115"/>
    </row>
    <row r="59" spans="1:25" ht="13.5" customHeight="1">
      <c r="A59" s="174" t="s">
        <v>115</v>
      </c>
      <c r="B59" s="110" t="s">
        <v>171</v>
      </c>
      <c r="C59" s="56">
        <v>75</v>
      </c>
      <c r="D59" s="111">
        <f aca="true" t="shared" si="10" ref="D59:D73">C59/1.852</f>
        <v>40.49676025917926</v>
      </c>
      <c r="E59" s="169">
        <v>53.6418850873</v>
      </c>
      <c r="F59" s="57">
        <v>-104.97627098</v>
      </c>
      <c r="G59" s="178" t="s">
        <v>117</v>
      </c>
      <c r="H59" s="169">
        <v>53.8109577292</v>
      </c>
      <c r="I59" s="57">
        <v>-105.167008642</v>
      </c>
      <c r="J59" s="178" t="s">
        <v>172</v>
      </c>
      <c r="K59" s="58"/>
      <c r="L59" s="179">
        <f aca="true" t="shared" si="11" ref="L59:L73">(TRUNC(E59))</f>
        <v>53</v>
      </c>
      <c r="M59" s="58">
        <f aca="true" t="shared" si="12" ref="M59:M73">(E59-L59)*60</f>
        <v>38.51310523799981</v>
      </c>
      <c r="N59" s="111">
        <f aca="true" t="shared" si="13" ref="N59:N73">(TRUNC(F59))</f>
        <v>-104</v>
      </c>
      <c r="O59" s="58">
        <f aca="true" t="shared" si="14" ref="O59:O73">(F59-N59)*60</f>
        <v>-58.57625879999972</v>
      </c>
      <c r="P59" s="178" t="s">
        <v>117</v>
      </c>
      <c r="Q59" s="179">
        <f aca="true" t="shared" si="15" ref="Q59:Q73">(TRUNC(H59))</f>
        <v>53</v>
      </c>
      <c r="R59" s="58">
        <f aca="true" t="shared" si="16" ref="R59:R73">(H59-Q59)*60</f>
        <v>48.6574637519999</v>
      </c>
      <c r="S59" s="111">
        <f aca="true" t="shared" si="17" ref="S59:S73">(TRUNC(I59))</f>
        <v>-105</v>
      </c>
      <c r="T59" s="58">
        <f aca="true" t="shared" si="18" ref="T59:T73">(I59-S59)*60</f>
        <v>-10.02051851999994</v>
      </c>
      <c r="U59" s="178" t="s">
        <v>172</v>
      </c>
      <c r="V59" s="58"/>
      <c r="W59" s="117">
        <f aca="true" t="shared" si="19" ref="W59:W73">(C59/56.6*1000/3600)</f>
        <v>0.3680800942285041</v>
      </c>
      <c r="X59" s="196" t="s">
        <v>30</v>
      </c>
      <c r="Y59" s="181" t="s">
        <v>30</v>
      </c>
    </row>
    <row r="60" spans="1:25" ht="13.5" customHeight="1">
      <c r="A60" s="174" t="s">
        <v>128</v>
      </c>
      <c r="B60" s="110" t="s">
        <v>173</v>
      </c>
      <c r="C60" s="56">
        <v>30</v>
      </c>
      <c r="D60" s="111">
        <f t="shared" si="10"/>
        <v>16.198704103671705</v>
      </c>
      <c r="E60" s="169">
        <v>53.8109577292</v>
      </c>
      <c r="F60" s="57">
        <v>-105.167008642</v>
      </c>
      <c r="G60" s="177" t="s">
        <v>172</v>
      </c>
      <c r="H60" s="169">
        <v>54.0721020508</v>
      </c>
      <c r="I60" s="57">
        <v>-105.093830333</v>
      </c>
      <c r="J60" s="178" t="s">
        <v>174</v>
      </c>
      <c r="K60" s="58"/>
      <c r="L60" s="179">
        <f t="shared" si="11"/>
        <v>53</v>
      </c>
      <c r="M60" s="58">
        <f t="shared" si="12"/>
        <v>48.6574637519999</v>
      </c>
      <c r="N60" s="111">
        <f t="shared" si="13"/>
        <v>-105</v>
      </c>
      <c r="O60" s="58">
        <f t="shared" si="14"/>
        <v>-10.02051851999994</v>
      </c>
      <c r="P60" s="177" t="s">
        <v>172</v>
      </c>
      <c r="Q60" s="179">
        <f t="shared" si="15"/>
        <v>54</v>
      </c>
      <c r="R60" s="58">
        <f t="shared" si="16"/>
        <v>4.326123047999886</v>
      </c>
      <c r="S60" s="111">
        <f t="shared" si="17"/>
        <v>-105</v>
      </c>
      <c r="T60" s="58">
        <f t="shared" si="18"/>
        <v>-5.629819979999979</v>
      </c>
      <c r="U60" s="178" t="s">
        <v>174</v>
      </c>
      <c r="V60" s="58"/>
      <c r="W60" s="117">
        <f t="shared" si="19"/>
        <v>0.14723203769140164</v>
      </c>
      <c r="X60" s="197">
        <v>1.2</v>
      </c>
      <c r="Y60" s="115">
        <v>7680</v>
      </c>
    </row>
    <row r="61" spans="1:25" ht="13.5" customHeight="1">
      <c r="A61" s="174" t="s">
        <v>131</v>
      </c>
      <c r="B61" s="110" t="s">
        <v>175</v>
      </c>
      <c r="C61" s="56">
        <v>38</v>
      </c>
      <c r="D61" s="111">
        <f t="shared" si="10"/>
        <v>20.518358531317492</v>
      </c>
      <c r="E61" s="169">
        <v>54.0721020508</v>
      </c>
      <c r="F61" s="57">
        <v>-105.093830333</v>
      </c>
      <c r="G61" s="177" t="s">
        <v>174</v>
      </c>
      <c r="H61" s="169">
        <v>54.2483877402</v>
      </c>
      <c r="I61" s="57">
        <v>-104.585634721</v>
      </c>
      <c r="J61" s="178" t="s">
        <v>165</v>
      </c>
      <c r="K61" s="58"/>
      <c r="L61" s="179">
        <f t="shared" si="11"/>
        <v>54</v>
      </c>
      <c r="M61" s="58">
        <f t="shared" si="12"/>
        <v>4.326123047999886</v>
      </c>
      <c r="N61" s="111">
        <f t="shared" si="13"/>
        <v>-105</v>
      </c>
      <c r="O61" s="58">
        <f t="shared" si="14"/>
        <v>-5.629819979999979</v>
      </c>
      <c r="P61" s="177" t="s">
        <v>174</v>
      </c>
      <c r="Q61" s="179">
        <f t="shared" si="15"/>
        <v>54</v>
      </c>
      <c r="R61" s="58">
        <f t="shared" si="16"/>
        <v>14.903264412000112</v>
      </c>
      <c r="S61" s="111">
        <f t="shared" si="17"/>
        <v>-104</v>
      </c>
      <c r="T61" s="58">
        <f t="shared" si="18"/>
        <v>-35.138083260000315</v>
      </c>
      <c r="U61" s="178" t="s">
        <v>165</v>
      </c>
      <c r="V61" s="58"/>
      <c r="W61" s="117">
        <f t="shared" si="19"/>
        <v>0.18649391440910876</v>
      </c>
      <c r="X61" s="197">
        <v>1.2</v>
      </c>
      <c r="Y61" s="115">
        <v>7680</v>
      </c>
    </row>
    <row r="62" spans="1:25" ht="13.5" customHeight="1">
      <c r="A62" s="174" t="s">
        <v>135</v>
      </c>
      <c r="B62" s="110" t="s">
        <v>176</v>
      </c>
      <c r="C62" s="56">
        <v>71</v>
      </c>
      <c r="D62" s="111">
        <f t="shared" si="10"/>
        <v>38.33693304535637</v>
      </c>
      <c r="E62" s="169">
        <v>54.2483877402</v>
      </c>
      <c r="F62" s="57">
        <v>-104.585634721</v>
      </c>
      <c r="G62" s="177" t="s">
        <v>165</v>
      </c>
      <c r="H62" s="169">
        <v>53.6210617131</v>
      </c>
      <c r="I62" s="57">
        <v>-104.763296999</v>
      </c>
      <c r="J62" s="178" t="s">
        <v>166</v>
      </c>
      <c r="K62" s="58"/>
      <c r="L62" s="179">
        <f t="shared" si="11"/>
        <v>54</v>
      </c>
      <c r="M62" s="58">
        <f t="shared" si="12"/>
        <v>14.903264412000112</v>
      </c>
      <c r="N62" s="111">
        <f t="shared" si="13"/>
        <v>-104</v>
      </c>
      <c r="O62" s="58">
        <f t="shared" si="14"/>
        <v>-35.138083260000315</v>
      </c>
      <c r="P62" s="177" t="s">
        <v>165</v>
      </c>
      <c r="Q62" s="179">
        <f t="shared" si="15"/>
        <v>53</v>
      </c>
      <c r="R62" s="58">
        <f t="shared" si="16"/>
        <v>37.26370278599987</v>
      </c>
      <c r="S62" s="111">
        <f t="shared" si="17"/>
        <v>-104</v>
      </c>
      <c r="T62" s="58">
        <f t="shared" si="18"/>
        <v>-45.797819940000295</v>
      </c>
      <c r="U62" s="178" t="s">
        <v>166</v>
      </c>
      <c r="V62" s="58"/>
      <c r="W62" s="117">
        <f t="shared" si="19"/>
        <v>0.3484491558696506</v>
      </c>
      <c r="X62" s="197">
        <v>1.2</v>
      </c>
      <c r="Y62" s="115">
        <v>7680</v>
      </c>
    </row>
    <row r="63" spans="1:25" ht="13.5" customHeight="1">
      <c r="A63" s="174" t="s">
        <v>139</v>
      </c>
      <c r="B63" s="110" t="s">
        <v>177</v>
      </c>
      <c r="C63" s="56">
        <v>71</v>
      </c>
      <c r="D63" s="111">
        <f t="shared" si="10"/>
        <v>38.33693304535637</v>
      </c>
      <c r="E63" s="169">
        <v>53.6301652248</v>
      </c>
      <c r="F63" s="57">
        <v>-104.856028597</v>
      </c>
      <c r="G63" s="177" t="s">
        <v>178</v>
      </c>
      <c r="H63" s="169">
        <v>54.2576295845</v>
      </c>
      <c r="I63" s="57">
        <v>-104.679728015</v>
      </c>
      <c r="J63" s="178" t="s">
        <v>179</v>
      </c>
      <c r="K63" s="58"/>
      <c r="L63" s="179">
        <f t="shared" si="11"/>
        <v>53</v>
      </c>
      <c r="M63" s="58">
        <f t="shared" si="12"/>
        <v>37.80991348800015</v>
      </c>
      <c r="N63" s="111">
        <f t="shared" si="13"/>
        <v>-104</v>
      </c>
      <c r="O63" s="58">
        <f t="shared" si="14"/>
        <v>-51.36171582000031</v>
      </c>
      <c r="P63" s="177" t="s">
        <v>178</v>
      </c>
      <c r="Q63" s="179">
        <f t="shared" si="15"/>
        <v>54</v>
      </c>
      <c r="R63" s="58">
        <f t="shared" si="16"/>
        <v>15.45777507000011</v>
      </c>
      <c r="S63" s="111">
        <f t="shared" si="17"/>
        <v>-104</v>
      </c>
      <c r="T63" s="58">
        <f t="shared" si="18"/>
        <v>-40.783680899999695</v>
      </c>
      <c r="U63" s="178" t="s">
        <v>179</v>
      </c>
      <c r="V63" s="58"/>
      <c r="W63" s="117">
        <f t="shared" si="19"/>
        <v>0.3484491558696506</v>
      </c>
      <c r="X63" s="197">
        <v>1.2</v>
      </c>
      <c r="Y63" s="115">
        <v>7680</v>
      </c>
    </row>
    <row r="64" spans="1:25" ht="13.5" customHeight="1">
      <c r="A64" s="174" t="s">
        <v>143</v>
      </c>
      <c r="B64" s="110" t="s">
        <v>180</v>
      </c>
      <c r="C64" s="56">
        <v>71</v>
      </c>
      <c r="D64" s="111">
        <f t="shared" si="10"/>
        <v>38.33693304535637</v>
      </c>
      <c r="E64" s="169">
        <v>54.2545571239</v>
      </c>
      <c r="F64" s="57">
        <v>-104.648358874</v>
      </c>
      <c r="G64" s="177" t="s">
        <v>181</v>
      </c>
      <c r="H64" s="169">
        <v>53.6271387008</v>
      </c>
      <c r="I64" s="57">
        <v>-104.825113613</v>
      </c>
      <c r="J64" s="178" t="s">
        <v>182</v>
      </c>
      <c r="K64" s="58"/>
      <c r="L64" s="179">
        <f t="shared" si="11"/>
        <v>54</v>
      </c>
      <c r="M64" s="58">
        <f t="shared" si="12"/>
        <v>15.273427433999984</v>
      </c>
      <c r="N64" s="111">
        <f t="shared" si="13"/>
        <v>-104</v>
      </c>
      <c r="O64" s="58">
        <f t="shared" si="14"/>
        <v>-38.901532439999755</v>
      </c>
      <c r="P64" s="177" t="s">
        <v>181</v>
      </c>
      <c r="Q64" s="179">
        <f t="shared" si="15"/>
        <v>53</v>
      </c>
      <c r="R64" s="58">
        <f t="shared" si="16"/>
        <v>37.6283220480002</v>
      </c>
      <c r="S64" s="111">
        <f t="shared" si="17"/>
        <v>-104</v>
      </c>
      <c r="T64" s="58">
        <f t="shared" si="18"/>
        <v>-49.50681677999995</v>
      </c>
      <c r="U64" s="178" t="s">
        <v>182</v>
      </c>
      <c r="V64" s="58"/>
      <c r="W64" s="117">
        <f t="shared" si="19"/>
        <v>0.3484491558696506</v>
      </c>
      <c r="X64" s="197">
        <v>1.2</v>
      </c>
      <c r="Y64" s="115">
        <v>7680</v>
      </c>
    </row>
    <row r="65" spans="1:25" ht="13.5" customHeight="1">
      <c r="A65" s="174" t="s">
        <v>147</v>
      </c>
      <c r="B65" s="110" t="s">
        <v>183</v>
      </c>
      <c r="C65" s="56">
        <v>71</v>
      </c>
      <c r="D65" s="111">
        <f t="shared" si="10"/>
        <v>38.33693304535637</v>
      </c>
      <c r="E65" s="169">
        <v>53.6361943197</v>
      </c>
      <c r="F65" s="57">
        <v>-104.91787185</v>
      </c>
      <c r="G65" s="177" t="s">
        <v>184</v>
      </c>
      <c r="H65" s="169">
        <v>54.263750029</v>
      </c>
      <c r="I65" s="57">
        <v>-104.742480351</v>
      </c>
      <c r="J65" s="178" t="s">
        <v>185</v>
      </c>
      <c r="K65" s="58"/>
      <c r="L65" s="179">
        <f t="shared" si="11"/>
        <v>53</v>
      </c>
      <c r="M65" s="58">
        <f t="shared" si="12"/>
        <v>38.171659182000184</v>
      </c>
      <c r="N65" s="111">
        <f t="shared" si="13"/>
        <v>-104</v>
      </c>
      <c r="O65" s="58">
        <f t="shared" si="14"/>
        <v>-55.07231099999984</v>
      </c>
      <c r="P65" s="177" t="s">
        <v>184</v>
      </c>
      <c r="Q65" s="179">
        <f t="shared" si="15"/>
        <v>54</v>
      </c>
      <c r="R65" s="58">
        <f t="shared" si="16"/>
        <v>15.825001740000033</v>
      </c>
      <c r="S65" s="111">
        <f t="shared" si="17"/>
        <v>-104</v>
      </c>
      <c r="T65" s="58">
        <f t="shared" si="18"/>
        <v>-44.54882105999985</v>
      </c>
      <c r="U65" s="178" t="s">
        <v>185</v>
      </c>
      <c r="V65" s="58"/>
      <c r="W65" s="117">
        <f t="shared" si="19"/>
        <v>0.3484491558696506</v>
      </c>
      <c r="X65" s="197">
        <v>1.2</v>
      </c>
      <c r="Y65" s="115">
        <v>7680</v>
      </c>
    </row>
    <row r="66" spans="1:25" ht="13.5" customHeight="1">
      <c r="A66" s="174" t="s">
        <v>151</v>
      </c>
      <c r="B66" s="110" t="s">
        <v>186</v>
      </c>
      <c r="C66" s="56">
        <v>71</v>
      </c>
      <c r="D66" s="111">
        <f t="shared" si="10"/>
        <v>38.33693304535637</v>
      </c>
      <c r="E66" s="169">
        <v>54.2606938871</v>
      </c>
      <c r="F66" s="57">
        <v>-104.711101845</v>
      </c>
      <c r="G66" s="177" t="s">
        <v>187</v>
      </c>
      <c r="H66" s="169">
        <v>53.6331837653</v>
      </c>
      <c r="I66" s="57">
        <v>-104.886948014</v>
      </c>
      <c r="J66" s="178" t="s">
        <v>188</v>
      </c>
      <c r="K66" s="58"/>
      <c r="L66" s="179">
        <f t="shared" si="11"/>
        <v>54</v>
      </c>
      <c r="M66" s="58">
        <f t="shared" si="12"/>
        <v>15.641633225999811</v>
      </c>
      <c r="N66" s="111">
        <f t="shared" si="13"/>
        <v>-104</v>
      </c>
      <c r="O66" s="58">
        <f t="shared" si="14"/>
        <v>-42.666110700000104</v>
      </c>
      <c r="P66" s="177" t="s">
        <v>187</v>
      </c>
      <c r="Q66" s="179">
        <f t="shared" si="15"/>
        <v>53</v>
      </c>
      <c r="R66" s="58">
        <f t="shared" si="16"/>
        <v>37.99102591799979</v>
      </c>
      <c r="S66" s="111">
        <f t="shared" si="17"/>
        <v>-104</v>
      </c>
      <c r="T66" s="58">
        <f t="shared" si="18"/>
        <v>-53.216880839999874</v>
      </c>
      <c r="U66" s="178" t="s">
        <v>188</v>
      </c>
      <c r="V66" s="58"/>
      <c r="W66" s="117">
        <f t="shared" si="19"/>
        <v>0.3484491558696506</v>
      </c>
      <c r="X66" s="197">
        <v>1.2</v>
      </c>
      <c r="Y66" s="115">
        <v>7680</v>
      </c>
    </row>
    <row r="67" spans="1:27" ht="13.5" customHeight="1">
      <c r="A67" s="174" t="s">
        <v>155</v>
      </c>
      <c r="B67" s="110" t="s">
        <v>189</v>
      </c>
      <c r="C67" s="56">
        <v>71</v>
      </c>
      <c r="D67" s="111">
        <f t="shared" si="10"/>
        <v>38.33693304535637</v>
      </c>
      <c r="E67" s="169">
        <v>53.6421914598</v>
      </c>
      <c r="F67" s="57">
        <v>-104.979732728</v>
      </c>
      <c r="G67" s="178" t="s">
        <v>190</v>
      </c>
      <c r="H67" s="169">
        <v>54.2698378199</v>
      </c>
      <c r="I67" s="57">
        <v>-104.805251333</v>
      </c>
      <c r="J67" s="177" t="s">
        <v>191</v>
      </c>
      <c r="K67" s="58"/>
      <c r="L67" s="179">
        <f t="shared" si="11"/>
        <v>53</v>
      </c>
      <c r="M67" s="58">
        <f t="shared" si="12"/>
        <v>38.531487588000175</v>
      </c>
      <c r="N67" s="111">
        <f t="shared" si="13"/>
        <v>-104</v>
      </c>
      <c r="O67" s="58">
        <f t="shared" si="14"/>
        <v>-58.78396368000011</v>
      </c>
      <c r="P67" s="178" t="s">
        <v>190</v>
      </c>
      <c r="Q67" s="179">
        <f t="shared" si="15"/>
        <v>54</v>
      </c>
      <c r="R67" s="58">
        <f t="shared" si="16"/>
        <v>16.190269193999853</v>
      </c>
      <c r="S67" s="111">
        <f t="shared" si="17"/>
        <v>-104</v>
      </c>
      <c r="T67" s="58">
        <f t="shared" si="18"/>
        <v>-48.315079980000064</v>
      </c>
      <c r="U67" s="177" t="s">
        <v>191</v>
      </c>
      <c r="V67" s="58"/>
      <c r="W67" s="117">
        <f t="shared" si="19"/>
        <v>0.3484491558696506</v>
      </c>
      <c r="X67" s="197">
        <v>1.2</v>
      </c>
      <c r="Y67" s="115">
        <v>7680</v>
      </c>
      <c r="Z67" s="93"/>
      <c r="AA67" s="93"/>
    </row>
    <row r="68" spans="1:27" ht="13.5" customHeight="1">
      <c r="A68" s="174" t="s">
        <v>159</v>
      </c>
      <c r="B68" s="110" t="s">
        <v>192</v>
      </c>
      <c r="C68" s="56">
        <v>71</v>
      </c>
      <c r="D68" s="111">
        <f t="shared" si="10"/>
        <v>38.33693304535637</v>
      </c>
      <c r="E68" s="169">
        <v>54.2667980075</v>
      </c>
      <c r="F68" s="57">
        <v>-104.773863519</v>
      </c>
      <c r="G68" s="177" t="s">
        <v>193</v>
      </c>
      <c r="H68" s="169">
        <v>53.6391968854</v>
      </c>
      <c r="I68" s="57">
        <v>-104.948800093</v>
      </c>
      <c r="J68" s="178" t="s">
        <v>194</v>
      </c>
      <c r="K68" s="58"/>
      <c r="L68" s="179">
        <f t="shared" si="11"/>
        <v>54</v>
      </c>
      <c r="M68" s="58">
        <f t="shared" si="12"/>
        <v>16.007880450000016</v>
      </c>
      <c r="N68" s="111">
        <f t="shared" si="13"/>
        <v>-104</v>
      </c>
      <c r="O68" s="58">
        <f t="shared" si="14"/>
        <v>-46.43181114000015</v>
      </c>
      <c r="P68" s="177" t="s">
        <v>193</v>
      </c>
      <c r="Q68" s="179">
        <f t="shared" si="15"/>
        <v>53</v>
      </c>
      <c r="R68" s="58">
        <f t="shared" si="16"/>
        <v>38.35181312399982</v>
      </c>
      <c r="S68" s="111">
        <f t="shared" si="17"/>
        <v>-104</v>
      </c>
      <c r="T68" s="58">
        <f t="shared" si="18"/>
        <v>-56.92800558000016</v>
      </c>
      <c r="U68" s="178" t="s">
        <v>194</v>
      </c>
      <c r="V68" s="58"/>
      <c r="W68" s="117">
        <f t="shared" si="19"/>
        <v>0.3484491558696506</v>
      </c>
      <c r="X68" s="197">
        <v>1.2</v>
      </c>
      <c r="Y68" s="115">
        <v>7680</v>
      </c>
      <c r="Z68" s="93"/>
      <c r="AA68" s="93"/>
    </row>
    <row r="69" spans="1:27" ht="13.5" customHeight="1">
      <c r="A69" s="174" t="s">
        <v>163</v>
      </c>
      <c r="B69" s="110" t="s">
        <v>195</v>
      </c>
      <c r="C69" s="56">
        <v>25</v>
      </c>
      <c r="D69" s="111">
        <f t="shared" si="10"/>
        <v>13.498920086393088</v>
      </c>
      <c r="E69" s="169">
        <v>53.6391968854</v>
      </c>
      <c r="F69" s="57">
        <v>-104.948800093</v>
      </c>
      <c r="G69" s="178" t="s">
        <v>194</v>
      </c>
      <c r="H69" s="169">
        <v>53.8109577292</v>
      </c>
      <c r="I69" s="57">
        <v>-105.167008642</v>
      </c>
      <c r="J69" s="177" t="s">
        <v>172</v>
      </c>
      <c r="K69" s="58"/>
      <c r="L69" s="179">
        <f t="shared" si="11"/>
        <v>53</v>
      </c>
      <c r="M69" s="58">
        <f t="shared" si="12"/>
        <v>38.35181312399982</v>
      </c>
      <c r="N69" s="111">
        <f t="shared" si="13"/>
        <v>-104</v>
      </c>
      <c r="O69" s="58">
        <f t="shared" si="14"/>
        <v>-56.92800558000016</v>
      </c>
      <c r="P69" s="178" t="s">
        <v>194</v>
      </c>
      <c r="Q69" s="179">
        <f t="shared" si="15"/>
        <v>53</v>
      </c>
      <c r="R69" s="58">
        <f t="shared" si="16"/>
        <v>48.6574637519999</v>
      </c>
      <c r="S69" s="111">
        <f t="shared" si="17"/>
        <v>-105</v>
      </c>
      <c r="T69" s="58">
        <f t="shared" si="18"/>
        <v>-10.02051851999994</v>
      </c>
      <c r="U69" s="177" t="s">
        <v>172</v>
      </c>
      <c r="V69" s="58"/>
      <c r="W69" s="117">
        <f t="shared" si="19"/>
        <v>0.1226933647428347</v>
      </c>
      <c r="X69" s="197">
        <v>1.2</v>
      </c>
      <c r="Y69" s="115">
        <v>7680</v>
      </c>
      <c r="Z69" s="93"/>
      <c r="AA69" s="93"/>
    </row>
    <row r="70" spans="1:27" ht="13.5" customHeight="1">
      <c r="A70" s="174" t="s">
        <v>167</v>
      </c>
      <c r="B70" s="110" t="s">
        <v>173</v>
      </c>
      <c r="C70" s="56">
        <v>30</v>
      </c>
      <c r="D70" s="111">
        <f t="shared" si="10"/>
        <v>16.198704103671705</v>
      </c>
      <c r="E70" s="169">
        <v>53.8109577292</v>
      </c>
      <c r="F70" s="57">
        <v>-105.167008642</v>
      </c>
      <c r="G70" s="177" t="s">
        <v>172</v>
      </c>
      <c r="H70" s="169">
        <v>54.0721020508</v>
      </c>
      <c r="I70" s="57">
        <v>-105.093830333</v>
      </c>
      <c r="J70" s="178" t="s">
        <v>174</v>
      </c>
      <c r="K70" s="58"/>
      <c r="L70" s="179">
        <f t="shared" si="11"/>
        <v>53</v>
      </c>
      <c r="M70" s="58">
        <f t="shared" si="12"/>
        <v>48.6574637519999</v>
      </c>
      <c r="N70" s="111">
        <f t="shared" si="13"/>
        <v>-105</v>
      </c>
      <c r="O70" s="58">
        <f t="shared" si="14"/>
        <v>-10.02051851999994</v>
      </c>
      <c r="P70" s="177" t="s">
        <v>172</v>
      </c>
      <c r="Q70" s="179">
        <f t="shared" si="15"/>
        <v>54</v>
      </c>
      <c r="R70" s="58">
        <f t="shared" si="16"/>
        <v>4.326123047999886</v>
      </c>
      <c r="S70" s="111">
        <f t="shared" si="17"/>
        <v>-105</v>
      </c>
      <c r="T70" s="58">
        <f t="shared" si="18"/>
        <v>-5.629819979999979</v>
      </c>
      <c r="U70" s="178" t="s">
        <v>174</v>
      </c>
      <c r="V70" s="58"/>
      <c r="W70" s="117">
        <f t="shared" si="19"/>
        <v>0.14723203769140164</v>
      </c>
      <c r="X70" s="197">
        <v>1.2</v>
      </c>
      <c r="Y70" s="115">
        <v>7680</v>
      </c>
      <c r="Z70" s="93"/>
      <c r="AA70" s="93"/>
    </row>
    <row r="71" spans="1:27" ht="13.5" customHeight="1">
      <c r="A71" s="174" t="s">
        <v>196</v>
      </c>
      <c r="B71" s="110" t="s">
        <v>197</v>
      </c>
      <c r="C71" s="56">
        <v>28</v>
      </c>
      <c r="D71" s="111">
        <f t="shared" si="10"/>
        <v>15.118790496760258</v>
      </c>
      <c r="E71" s="169">
        <v>54.0721020508</v>
      </c>
      <c r="F71" s="57">
        <v>-105.093830333</v>
      </c>
      <c r="G71" s="178" t="s">
        <v>174</v>
      </c>
      <c r="H71" s="169">
        <v>53.8939047019</v>
      </c>
      <c r="I71" s="57">
        <v>-105.382816442</v>
      </c>
      <c r="J71" s="177" t="s">
        <v>198</v>
      </c>
      <c r="K71" s="58"/>
      <c r="L71" s="179">
        <f t="shared" si="11"/>
        <v>54</v>
      </c>
      <c r="M71" s="58">
        <f t="shared" si="12"/>
        <v>4.326123047999886</v>
      </c>
      <c r="N71" s="111">
        <f t="shared" si="13"/>
        <v>-105</v>
      </c>
      <c r="O71" s="58">
        <f t="shared" si="14"/>
        <v>-5.629819979999979</v>
      </c>
      <c r="P71" s="178" t="s">
        <v>174</v>
      </c>
      <c r="Q71" s="179">
        <f t="shared" si="15"/>
        <v>53</v>
      </c>
      <c r="R71" s="58">
        <f t="shared" si="16"/>
        <v>53.634282113999916</v>
      </c>
      <c r="S71" s="111">
        <f t="shared" si="17"/>
        <v>-105</v>
      </c>
      <c r="T71" s="58">
        <f t="shared" si="18"/>
        <v>-22.968986520000385</v>
      </c>
      <c r="U71" s="177" t="s">
        <v>198</v>
      </c>
      <c r="V71" s="58"/>
      <c r="W71" s="117">
        <f t="shared" si="19"/>
        <v>0.13741656851197487</v>
      </c>
      <c r="X71" s="197">
        <v>1.2</v>
      </c>
      <c r="Y71" s="115">
        <v>7680</v>
      </c>
      <c r="Z71" s="93"/>
      <c r="AA71" s="93"/>
    </row>
    <row r="72" spans="1:27" ht="13.5" customHeight="1">
      <c r="A72" s="174" t="s">
        <v>199</v>
      </c>
      <c r="B72" s="110" t="s">
        <v>200</v>
      </c>
      <c r="C72" s="56">
        <v>18</v>
      </c>
      <c r="D72" s="111">
        <f t="shared" si="10"/>
        <v>9.719222462203023</v>
      </c>
      <c r="E72" s="169">
        <v>53.8939047019</v>
      </c>
      <c r="F72" s="57">
        <v>-105.382816442</v>
      </c>
      <c r="G72" s="177" t="s">
        <v>198</v>
      </c>
      <c r="H72" s="169">
        <v>53.7659911963</v>
      </c>
      <c r="I72" s="57">
        <v>-105.235778992</v>
      </c>
      <c r="J72" s="178" t="s">
        <v>201</v>
      </c>
      <c r="K72" s="58"/>
      <c r="L72" s="179">
        <f t="shared" si="11"/>
        <v>53</v>
      </c>
      <c r="M72" s="58">
        <f t="shared" si="12"/>
        <v>53.634282113999916</v>
      </c>
      <c r="N72" s="111">
        <f t="shared" si="13"/>
        <v>-105</v>
      </c>
      <c r="O72" s="58">
        <f t="shared" si="14"/>
        <v>-22.968986520000385</v>
      </c>
      <c r="P72" s="177" t="s">
        <v>198</v>
      </c>
      <c r="Q72" s="179">
        <f t="shared" si="15"/>
        <v>53</v>
      </c>
      <c r="R72" s="58">
        <f t="shared" si="16"/>
        <v>45.959471777999994</v>
      </c>
      <c r="S72" s="111">
        <f t="shared" si="17"/>
        <v>-105</v>
      </c>
      <c r="T72" s="58">
        <f t="shared" si="18"/>
        <v>-14.146739519999585</v>
      </c>
      <c r="U72" s="178" t="s">
        <v>201</v>
      </c>
      <c r="V72" s="58"/>
      <c r="W72" s="117">
        <f t="shared" si="19"/>
        <v>0.08833922261484098</v>
      </c>
      <c r="X72" s="197">
        <v>0.1</v>
      </c>
      <c r="Y72" s="115">
        <v>640</v>
      </c>
      <c r="Z72" s="93"/>
      <c r="AA72" s="93"/>
    </row>
    <row r="73" spans="1:27" ht="13.5" customHeight="1">
      <c r="A73" s="174" t="s">
        <v>202</v>
      </c>
      <c r="B73" s="110" t="s">
        <v>203</v>
      </c>
      <c r="C73" s="56">
        <v>69</v>
      </c>
      <c r="D73" s="111">
        <f t="shared" si="10"/>
        <v>37.25701943844492</v>
      </c>
      <c r="E73" s="169">
        <v>53.7659911963</v>
      </c>
      <c r="F73" s="57">
        <v>-105.235778992</v>
      </c>
      <c r="G73" s="178" t="s">
        <v>201</v>
      </c>
      <c r="H73" s="169">
        <v>53.6418850873</v>
      </c>
      <c r="I73" s="57">
        <v>-104.97627098</v>
      </c>
      <c r="J73" s="178" t="s">
        <v>117</v>
      </c>
      <c r="K73" s="58"/>
      <c r="L73" s="179">
        <f t="shared" si="11"/>
        <v>53</v>
      </c>
      <c r="M73" s="58">
        <f t="shared" si="12"/>
        <v>45.959471777999994</v>
      </c>
      <c r="N73" s="111">
        <f t="shared" si="13"/>
        <v>-105</v>
      </c>
      <c r="O73" s="58">
        <f t="shared" si="14"/>
        <v>-14.146739519999585</v>
      </c>
      <c r="P73" s="178" t="s">
        <v>201</v>
      </c>
      <c r="Q73" s="179">
        <f t="shared" si="15"/>
        <v>53</v>
      </c>
      <c r="R73" s="58">
        <f t="shared" si="16"/>
        <v>38.51310523799981</v>
      </c>
      <c r="S73" s="111">
        <f t="shared" si="17"/>
        <v>-104</v>
      </c>
      <c r="T73" s="58">
        <f t="shared" si="18"/>
        <v>-58.57625879999972</v>
      </c>
      <c r="U73" s="178" t="s">
        <v>117</v>
      </c>
      <c r="V73" s="58"/>
      <c r="W73" s="117">
        <f t="shared" si="19"/>
        <v>0.3386336866902238</v>
      </c>
      <c r="X73" s="200" t="s">
        <v>30</v>
      </c>
      <c r="Y73" s="181" t="s">
        <v>30</v>
      </c>
      <c r="Z73" s="93"/>
      <c r="AA73" s="93"/>
    </row>
    <row r="74" spans="1:25" ht="13.5" customHeight="1">
      <c r="A74" s="174"/>
      <c r="B74" s="110"/>
      <c r="C74" s="112"/>
      <c r="D74" s="111"/>
      <c r="E74" s="182"/>
      <c r="F74" s="183"/>
      <c r="G74" s="184"/>
      <c r="H74" s="182"/>
      <c r="I74" s="183"/>
      <c r="J74" s="185"/>
      <c r="K74" s="58"/>
      <c r="L74" s="179"/>
      <c r="M74" s="58"/>
      <c r="N74" s="111"/>
      <c r="O74" s="58"/>
      <c r="P74" s="177"/>
      <c r="Q74" s="179"/>
      <c r="R74" s="58"/>
      <c r="S74" s="111"/>
      <c r="T74" s="58"/>
      <c r="U74" s="178"/>
      <c r="V74" s="58"/>
      <c r="W74" s="117"/>
      <c r="X74" s="118"/>
      <c r="Y74" s="115"/>
    </row>
    <row r="75" spans="1:25" ht="13.5" customHeight="1" thickBot="1">
      <c r="A75" s="119"/>
      <c r="B75" s="120"/>
      <c r="C75" s="121"/>
      <c r="D75" s="122"/>
      <c r="E75" s="186"/>
      <c r="F75" s="123"/>
      <c r="G75" s="187"/>
      <c r="H75" s="186"/>
      <c r="I75" s="123"/>
      <c r="J75" s="187"/>
      <c r="K75" s="124"/>
      <c r="L75" s="188"/>
      <c r="M75" s="124"/>
      <c r="N75" s="124"/>
      <c r="O75" s="124"/>
      <c r="P75" s="189"/>
      <c r="Q75" s="190"/>
      <c r="R75" s="127"/>
      <c r="S75" s="126"/>
      <c r="T75" s="127"/>
      <c r="U75" s="189"/>
      <c r="V75" s="127"/>
      <c r="W75" s="191"/>
      <c r="X75" s="192"/>
      <c r="Y75" s="129"/>
    </row>
    <row r="76" spans="1:25" ht="13.5" customHeight="1">
      <c r="A76" s="110"/>
      <c r="B76" s="110"/>
      <c r="C76" s="56"/>
      <c r="D76" s="111"/>
      <c r="E76" s="57"/>
      <c r="F76" s="57"/>
      <c r="G76" s="58"/>
      <c r="H76" s="57"/>
      <c r="I76" s="57"/>
      <c r="J76" s="58"/>
      <c r="K76" s="58"/>
      <c r="L76" s="58"/>
      <c r="M76" s="58"/>
      <c r="N76" s="193"/>
      <c r="O76" s="193"/>
      <c r="P76" s="116"/>
      <c r="Q76" s="117"/>
      <c r="R76" s="59"/>
      <c r="S76" s="117"/>
      <c r="T76" s="59"/>
      <c r="U76" s="116"/>
      <c r="V76" s="59"/>
      <c r="W76" s="112"/>
      <c r="X76" s="114"/>
      <c r="Y76" s="56"/>
    </row>
    <row r="78" ht="13.5" customHeight="1" thickBot="1">
      <c r="A78" s="93" t="s">
        <v>118</v>
      </c>
    </row>
    <row r="79" spans="1:24" ht="13.5" customHeight="1" thickBot="1">
      <c r="A79" s="93" t="s">
        <v>119</v>
      </c>
      <c r="U79" s="194" t="s">
        <v>120</v>
      </c>
      <c r="W79" s="195">
        <f>SUM(W53)</f>
        <v>4.375265017667845</v>
      </c>
      <c r="X79" s="118"/>
    </row>
    <row r="80" spans="1:2" ht="13.5" customHeight="1">
      <c r="A80" s="198" t="s">
        <v>169</v>
      </c>
      <c r="B80" s="199"/>
    </row>
    <row r="81" spans="1:2" ht="13.5" customHeight="1">
      <c r="A81" s="110"/>
      <c r="B81" s="199"/>
    </row>
    <row r="82" spans="1:2" ht="13.5" customHeight="1">
      <c r="A82" s="110"/>
      <c r="B82" s="199"/>
    </row>
    <row r="83" spans="1:2" ht="13.5" customHeight="1" thickBot="1">
      <c r="A83" s="93" t="s">
        <v>204</v>
      </c>
      <c r="B83" s="199"/>
    </row>
    <row r="84" spans="1:25" s="55" customFormat="1" ht="42.75" customHeight="1" thickBot="1">
      <c r="A84" s="96" t="s">
        <v>96</v>
      </c>
      <c r="B84" s="97" t="s">
        <v>97</v>
      </c>
      <c r="C84" s="98" t="s">
        <v>98</v>
      </c>
      <c r="D84" s="99" t="s">
        <v>99</v>
      </c>
      <c r="E84" s="100"/>
      <c r="F84" s="100"/>
      <c r="G84" s="101" t="s">
        <v>100</v>
      </c>
      <c r="H84" s="100"/>
      <c r="I84" s="100" t="s">
        <v>101</v>
      </c>
      <c r="J84" s="102" t="s">
        <v>102</v>
      </c>
      <c r="K84" s="101"/>
      <c r="L84" s="102"/>
      <c r="M84" s="102"/>
      <c r="N84" s="103"/>
      <c r="O84" s="104"/>
      <c r="P84" s="105"/>
      <c r="Q84" s="103"/>
      <c r="R84" s="101" t="s">
        <v>100</v>
      </c>
      <c r="S84" s="100"/>
      <c r="T84" s="100" t="s">
        <v>101</v>
      </c>
      <c r="U84" s="102" t="s">
        <v>102</v>
      </c>
      <c r="V84" s="104"/>
      <c r="W84" s="106" t="s">
        <v>103</v>
      </c>
      <c r="X84" s="107"/>
      <c r="Y84" s="108"/>
    </row>
    <row r="85" spans="1:25" ht="13.5" customHeight="1" thickTop="1">
      <c r="A85" s="109"/>
      <c r="B85" s="110"/>
      <c r="C85" s="110"/>
      <c r="D85" s="111"/>
      <c r="E85" s="57"/>
      <c r="F85" s="57"/>
      <c r="G85" s="112"/>
      <c r="H85" s="57"/>
      <c r="I85" s="57"/>
      <c r="J85" s="58"/>
      <c r="K85" s="112"/>
      <c r="L85" s="56"/>
      <c r="M85" s="58"/>
      <c r="N85" s="56"/>
      <c r="O85" s="58"/>
      <c r="P85" s="113"/>
      <c r="Q85" s="112"/>
      <c r="R85" s="112"/>
      <c r="S85" s="57"/>
      <c r="T85" s="57"/>
      <c r="U85" s="58"/>
      <c r="V85" s="58"/>
      <c r="W85" s="112"/>
      <c r="X85" s="114"/>
      <c r="Y85" s="115"/>
    </row>
    <row r="86" spans="1:27" ht="13.5" customHeight="1">
      <c r="A86" s="109"/>
      <c r="B86" s="110"/>
      <c r="C86" s="112">
        <f>SUM(C92:C92)</f>
        <v>136</v>
      </c>
      <c r="D86" s="111">
        <f>C86/1.852</f>
        <v>73.4341252699784</v>
      </c>
      <c r="E86" s="57"/>
      <c r="F86" s="57"/>
      <c r="G86" s="56">
        <v>0</v>
      </c>
      <c r="H86" s="57"/>
      <c r="I86" s="112">
        <v>0</v>
      </c>
      <c r="J86" s="58">
        <f>G86*I86</f>
        <v>0</v>
      </c>
      <c r="K86" s="56"/>
      <c r="L86" s="58"/>
      <c r="M86" s="58"/>
      <c r="N86" s="58"/>
      <c r="O86" s="58"/>
      <c r="P86" s="116"/>
      <c r="Q86" s="117"/>
      <c r="R86" s="56">
        <v>0</v>
      </c>
      <c r="S86" s="57"/>
      <c r="T86" s="112">
        <v>0</v>
      </c>
      <c r="U86" s="58">
        <f>R86*T86</f>
        <v>0</v>
      </c>
      <c r="V86" s="59"/>
      <c r="W86" s="117">
        <f>(C86/56.6*1000/3600)+J86</f>
        <v>0.6674519042010207</v>
      </c>
      <c r="X86" s="118"/>
      <c r="Y86" s="115"/>
      <c r="Z86" s="93"/>
      <c r="AA86" s="93"/>
    </row>
    <row r="87" spans="1:27" ht="13.5" customHeight="1" thickBot="1">
      <c r="A87" s="119"/>
      <c r="B87" s="120"/>
      <c r="C87" s="121"/>
      <c r="D87" s="122"/>
      <c r="E87" s="123"/>
      <c r="F87" s="123"/>
      <c r="G87" s="124"/>
      <c r="H87" s="123"/>
      <c r="I87" s="123"/>
      <c r="J87" s="124"/>
      <c r="K87" s="124"/>
      <c r="L87" s="124"/>
      <c r="M87" s="124"/>
      <c r="N87" s="124"/>
      <c r="O87" s="124"/>
      <c r="P87" s="125"/>
      <c r="Q87" s="126"/>
      <c r="R87" s="127"/>
      <c r="S87" s="126"/>
      <c r="T87" s="127"/>
      <c r="U87" s="125"/>
      <c r="V87" s="127"/>
      <c r="W87" s="122"/>
      <c r="X87" s="128"/>
      <c r="Y87" s="129"/>
      <c r="Z87" s="93"/>
      <c r="AA87" s="93"/>
    </row>
    <row r="88" spans="1:25" s="55" customFormat="1" ht="42" customHeight="1">
      <c r="A88" s="130"/>
      <c r="B88" s="131"/>
      <c r="C88" s="132"/>
      <c r="D88" s="133" t="s">
        <v>104</v>
      </c>
      <c r="E88" s="134" t="s">
        <v>105</v>
      </c>
      <c r="F88" s="135"/>
      <c r="G88" s="136"/>
      <c r="H88" s="134" t="s">
        <v>106</v>
      </c>
      <c r="I88" s="135"/>
      <c r="J88" s="136"/>
      <c r="K88" s="137"/>
      <c r="L88" s="134" t="s">
        <v>107</v>
      </c>
      <c r="M88" s="138"/>
      <c r="N88" s="138"/>
      <c r="O88" s="138"/>
      <c r="P88" s="139"/>
      <c r="Q88" s="134" t="s">
        <v>108</v>
      </c>
      <c r="R88" s="140"/>
      <c r="S88" s="140"/>
      <c r="T88" s="140"/>
      <c r="U88" s="136"/>
      <c r="V88" s="137"/>
      <c r="W88" s="133" t="s">
        <v>27</v>
      </c>
      <c r="X88" s="141"/>
      <c r="Y88" s="142" t="s">
        <v>109</v>
      </c>
    </row>
    <row r="89" spans="1:25" s="55" customFormat="1" ht="36.75" customHeight="1">
      <c r="A89" s="143"/>
      <c r="B89" s="144" t="s">
        <v>110</v>
      </c>
      <c r="C89" s="145" t="s">
        <v>21</v>
      </c>
      <c r="D89" s="146"/>
      <c r="E89" s="147" t="s">
        <v>22</v>
      </c>
      <c r="F89" s="148" t="s">
        <v>23</v>
      </c>
      <c r="G89" s="149" t="s">
        <v>24</v>
      </c>
      <c r="H89" s="147" t="s">
        <v>25</v>
      </c>
      <c r="I89" s="148" t="s">
        <v>26</v>
      </c>
      <c r="J89" s="149" t="s">
        <v>24</v>
      </c>
      <c r="K89" s="150"/>
      <c r="L89" s="151" t="s">
        <v>111</v>
      </c>
      <c r="M89" s="152"/>
      <c r="N89" s="153" t="s">
        <v>112</v>
      </c>
      <c r="O89" s="153"/>
      <c r="P89" s="149" t="s">
        <v>24</v>
      </c>
      <c r="Q89" s="151" t="s">
        <v>111</v>
      </c>
      <c r="R89" s="152"/>
      <c r="S89" s="153" t="s">
        <v>112</v>
      </c>
      <c r="T89" s="153"/>
      <c r="U89" s="149" t="s">
        <v>24</v>
      </c>
      <c r="V89" s="154"/>
      <c r="W89" s="146"/>
      <c r="X89" s="141"/>
      <c r="Y89" s="142"/>
    </row>
    <row r="90" spans="1:25" s="55" customFormat="1" ht="13.5" customHeight="1" thickBot="1">
      <c r="A90" s="155"/>
      <c r="B90" s="156"/>
      <c r="C90" s="157"/>
      <c r="D90" s="158"/>
      <c r="E90" s="159"/>
      <c r="F90" s="160"/>
      <c r="G90" s="161"/>
      <c r="H90" s="159"/>
      <c r="I90" s="160"/>
      <c r="J90" s="161"/>
      <c r="K90" s="162"/>
      <c r="L90" s="163" t="s">
        <v>113</v>
      </c>
      <c r="M90" s="164" t="s">
        <v>114</v>
      </c>
      <c r="N90" s="165" t="s">
        <v>113</v>
      </c>
      <c r="O90" s="164" t="s">
        <v>114</v>
      </c>
      <c r="P90" s="161"/>
      <c r="Q90" s="166" t="s">
        <v>113</v>
      </c>
      <c r="R90" s="164" t="s">
        <v>114</v>
      </c>
      <c r="S90" s="165" t="s">
        <v>113</v>
      </c>
      <c r="T90" s="164" t="s">
        <v>114</v>
      </c>
      <c r="U90" s="161"/>
      <c r="V90" s="164"/>
      <c r="W90" s="158"/>
      <c r="X90" s="167"/>
      <c r="Y90" s="168"/>
    </row>
    <row r="91" spans="1:27" ht="13.5" customHeight="1" thickTop="1">
      <c r="A91" s="109"/>
      <c r="B91" s="110"/>
      <c r="C91" s="56"/>
      <c r="D91" s="111"/>
      <c r="E91" s="169"/>
      <c r="F91" s="57"/>
      <c r="G91" s="170"/>
      <c r="H91" s="169"/>
      <c r="I91" s="57"/>
      <c r="J91" s="170"/>
      <c r="K91" s="58"/>
      <c r="L91" s="171"/>
      <c r="M91" s="58"/>
      <c r="N91" s="58"/>
      <c r="O91" s="58"/>
      <c r="P91" s="170"/>
      <c r="Q91" s="172"/>
      <c r="R91" s="59"/>
      <c r="S91" s="117"/>
      <c r="T91" s="59"/>
      <c r="U91" s="170"/>
      <c r="V91" s="59"/>
      <c r="W91" s="111"/>
      <c r="X91" s="173"/>
      <c r="Y91" s="115"/>
      <c r="Z91" s="93"/>
      <c r="AA91" s="93"/>
    </row>
    <row r="92" spans="1:27" ht="13.5" customHeight="1">
      <c r="A92" s="174" t="s">
        <v>115</v>
      </c>
      <c r="B92" s="110" t="s">
        <v>205</v>
      </c>
      <c r="C92" s="56">
        <v>136</v>
      </c>
      <c r="D92" s="111">
        <f>C92/1.852</f>
        <v>73.4341252699784</v>
      </c>
      <c r="E92" s="169">
        <v>53.6418850873</v>
      </c>
      <c r="F92" s="57">
        <v>-104.97627098</v>
      </c>
      <c r="G92" s="178" t="s">
        <v>117</v>
      </c>
      <c r="H92" s="175">
        <v>52.166667</v>
      </c>
      <c r="I92" s="176">
        <v>-106.68</v>
      </c>
      <c r="J92" s="177" t="s">
        <v>29</v>
      </c>
      <c r="K92" s="58"/>
      <c r="L92" s="179">
        <f>(TRUNC(E92))</f>
        <v>53</v>
      </c>
      <c r="M92" s="58">
        <f>(E92-L92)*60</f>
        <v>38.51310523799981</v>
      </c>
      <c r="N92" s="111">
        <f>(TRUNC(F92))</f>
        <v>-104</v>
      </c>
      <c r="O92" s="58">
        <f>(F92-N92)*60</f>
        <v>-58.57625879999972</v>
      </c>
      <c r="P92" s="178" t="s">
        <v>117</v>
      </c>
      <c r="Q92" s="179">
        <f>(TRUNC(H92))</f>
        <v>52</v>
      </c>
      <c r="R92" s="58">
        <f>(H92-Q92)*60</f>
        <v>10.000019999999807</v>
      </c>
      <c r="S92" s="111">
        <f>(TRUNC(I92))</f>
        <v>-106</v>
      </c>
      <c r="T92" s="58">
        <f>(I92-S92)*60</f>
        <v>-40.80000000000041</v>
      </c>
      <c r="U92" s="177" t="s">
        <v>29</v>
      </c>
      <c r="V92" s="58"/>
      <c r="W92" s="117">
        <f>(C92/56.6*1000/3600)</f>
        <v>0.6674519042010207</v>
      </c>
      <c r="X92" s="196" t="s">
        <v>30</v>
      </c>
      <c r="Y92" s="181" t="s">
        <v>30</v>
      </c>
      <c r="Z92" s="93"/>
      <c r="AA92" s="93"/>
    </row>
    <row r="93" spans="1:27" ht="13.5" customHeight="1">
      <c r="A93" s="174"/>
      <c r="B93" s="110"/>
      <c r="C93" s="112"/>
      <c r="D93" s="111"/>
      <c r="E93" s="169"/>
      <c r="F93" s="57"/>
      <c r="G93" s="178"/>
      <c r="H93" s="182"/>
      <c r="I93" s="183"/>
      <c r="J93" s="185"/>
      <c r="K93" s="58"/>
      <c r="L93" s="179"/>
      <c r="M93" s="58"/>
      <c r="N93" s="111"/>
      <c r="O93" s="58"/>
      <c r="P93" s="177"/>
      <c r="Q93" s="179"/>
      <c r="R93" s="58"/>
      <c r="S93" s="111"/>
      <c r="T93" s="58"/>
      <c r="U93" s="178"/>
      <c r="V93" s="58"/>
      <c r="W93" s="117"/>
      <c r="X93" s="118"/>
      <c r="Y93" s="115"/>
      <c r="Z93" s="93"/>
      <c r="AA93" s="93"/>
    </row>
    <row r="94" spans="1:27" ht="13.5" customHeight="1" thickBot="1">
      <c r="A94" s="119"/>
      <c r="B94" s="120"/>
      <c r="C94" s="121"/>
      <c r="D94" s="122"/>
      <c r="E94" s="186"/>
      <c r="F94" s="123"/>
      <c r="G94" s="187"/>
      <c r="H94" s="186"/>
      <c r="I94" s="123"/>
      <c r="J94" s="187"/>
      <c r="K94" s="124"/>
      <c r="L94" s="188"/>
      <c r="M94" s="124"/>
      <c r="N94" s="124"/>
      <c r="O94" s="124"/>
      <c r="P94" s="189"/>
      <c r="Q94" s="190"/>
      <c r="R94" s="127"/>
      <c r="S94" s="126"/>
      <c r="T94" s="127"/>
      <c r="U94" s="189"/>
      <c r="V94" s="127"/>
      <c r="W94" s="191"/>
      <c r="X94" s="192"/>
      <c r="Y94" s="129"/>
      <c r="Z94" s="93"/>
      <c r="AA94" s="93"/>
    </row>
    <row r="95" spans="1:27" ht="13.5" customHeight="1">
      <c r="A95" s="110"/>
      <c r="B95" s="110"/>
      <c r="C95" s="56"/>
      <c r="D95" s="111"/>
      <c r="E95" s="57"/>
      <c r="F95" s="57"/>
      <c r="G95" s="58"/>
      <c r="H95" s="57"/>
      <c r="I95" s="57"/>
      <c r="J95" s="58"/>
      <c r="K95" s="58"/>
      <c r="L95" s="58"/>
      <c r="M95" s="58"/>
      <c r="N95" s="193"/>
      <c r="O95" s="193"/>
      <c r="P95" s="116"/>
      <c r="Q95" s="117"/>
      <c r="R95" s="59"/>
      <c r="S95" s="117"/>
      <c r="T95" s="59"/>
      <c r="U95" s="116"/>
      <c r="V95" s="59"/>
      <c r="W95" s="112"/>
      <c r="X95" s="114"/>
      <c r="Y95" s="56"/>
      <c r="Z95" s="93"/>
      <c r="AA95" s="93"/>
    </row>
    <row r="97" ht="13.5" customHeight="1" thickBot="1">
      <c r="A97" s="93" t="s">
        <v>118</v>
      </c>
    </row>
    <row r="98" spans="1:24" ht="13.5" customHeight="1" thickBot="1">
      <c r="A98" s="93" t="s">
        <v>119</v>
      </c>
      <c r="U98" s="194" t="s">
        <v>120</v>
      </c>
      <c r="W98" s="195">
        <f>SUM(W86)</f>
        <v>0.6674519042010207</v>
      </c>
      <c r="X98" s="118"/>
    </row>
    <row r="99" spans="21:24" ht="13.5" customHeight="1">
      <c r="U99" s="194"/>
      <c r="W99" s="201"/>
      <c r="X99" s="118"/>
    </row>
    <row r="100" spans="21:24" ht="13.5" customHeight="1" thickBot="1">
      <c r="U100" s="194"/>
      <c r="W100" s="202"/>
      <c r="X100" s="118"/>
    </row>
    <row r="101" spans="10:24" ht="21" customHeight="1" thickBot="1">
      <c r="J101" s="203" t="s">
        <v>206</v>
      </c>
      <c r="U101" s="194" t="s">
        <v>207</v>
      </c>
      <c r="W101" s="204">
        <f>W46+W79+W17+W98</f>
        <v>10.354621122889675</v>
      </c>
      <c r="X101" s="205"/>
    </row>
    <row r="102" ht="13.5" customHeight="1" thickBot="1"/>
    <row r="103" spans="10:24" ht="13.5" customHeight="1" thickBot="1">
      <c r="J103" s="203"/>
      <c r="W103" s="206"/>
      <c r="X103" s="205"/>
    </row>
    <row r="170" spans="2:4" ht="13.5" customHeight="1">
      <c r="B170" s="110"/>
      <c r="C170" s="56"/>
      <c r="D170" s="111"/>
    </row>
    <row r="171" spans="2:4" ht="13.5" customHeight="1">
      <c r="B171" s="110"/>
      <c r="C171" s="56"/>
      <c r="D171" s="111"/>
    </row>
    <row r="172" spans="2:4" ht="13.5" customHeight="1">
      <c r="B172" s="110"/>
      <c r="C172" s="56"/>
      <c r="D172" s="111"/>
    </row>
    <row r="173" spans="2:4" ht="13.5" customHeight="1">
      <c r="B173" s="110"/>
      <c r="C173" s="56"/>
      <c r="D173" s="111"/>
    </row>
    <row r="174" spans="2:9" ht="13.5" customHeight="1">
      <c r="B174" s="110"/>
      <c r="C174" s="56"/>
      <c r="D174" s="111"/>
      <c r="H174" s="207"/>
      <c r="I174" s="207"/>
    </row>
  </sheetData>
  <mergeCells count="32">
    <mergeCell ref="L8:M8"/>
    <mergeCell ref="N8:O8"/>
    <mergeCell ref="Q8:R8"/>
    <mergeCell ref="S8:T8"/>
    <mergeCell ref="E7:G7"/>
    <mergeCell ref="H7:J7"/>
    <mergeCell ref="L7:P7"/>
    <mergeCell ref="Q7:U7"/>
    <mergeCell ref="L56:M56"/>
    <mergeCell ref="N56:O56"/>
    <mergeCell ref="Q56:R56"/>
    <mergeCell ref="S56:T56"/>
    <mergeCell ref="L55:P55"/>
    <mergeCell ref="Q55:U55"/>
    <mergeCell ref="E55:G55"/>
    <mergeCell ref="H55:J55"/>
    <mergeCell ref="E25:G25"/>
    <mergeCell ref="H25:J25"/>
    <mergeCell ref="S26:T26"/>
    <mergeCell ref="L25:P25"/>
    <mergeCell ref="Q25:U25"/>
    <mergeCell ref="L26:M26"/>
    <mergeCell ref="N26:O26"/>
    <mergeCell ref="Q26:R26"/>
    <mergeCell ref="E88:G88"/>
    <mergeCell ref="H88:J88"/>
    <mergeCell ref="L88:P88"/>
    <mergeCell ref="Q88:U88"/>
    <mergeCell ref="L89:M89"/>
    <mergeCell ref="N89:O89"/>
    <mergeCell ref="Q89:R89"/>
    <mergeCell ref="S89:T89"/>
  </mergeCells>
  <printOptions/>
  <pageMargins left="0.28" right="0.22" top="0.59" bottom="0.69" header="0.28" footer="0.5"/>
  <pageSetup horizontalDpi="600" verticalDpi="600" orientation="landscape" scale="76" r:id="rId1"/>
  <headerFooter alignWithMargins="0">
    <oddHeader>&amp;C&amp;"Arial,Bold"&amp;12BERMS Study Area - May 25th 2010 Edition</oddHeader>
    <oddFooter>&amp;R&amp;P</oddFooter>
  </headerFooter>
  <rowBreaks count="3" manualBreakCount="3">
    <brk id="18" max="23" man="1"/>
    <brk id="48" max="23" man="1"/>
    <brk id="8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0" customWidth="1"/>
  </cols>
  <sheetData>
    <row r="1" spans="1:6" ht="12.75">
      <c r="A1" s="47" t="s">
        <v>32</v>
      </c>
      <c r="B1">
        <v>1.2</v>
      </c>
      <c r="C1" s="47"/>
      <c r="D1" s="48"/>
      <c r="E1" s="48"/>
      <c r="F1" s="49"/>
    </row>
    <row r="2" spans="1:6" ht="12.75">
      <c r="A2" s="47" t="s">
        <v>33</v>
      </c>
      <c r="B2" s="47">
        <v>40</v>
      </c>
      <c r="C2" s="47"/>
      <c r="D2" s="48"/>
      <c r="E2" s="48"/>
      <c r="F2" s="49"/>
    </row>
    <row r="3" spans="1:6" ht="12.75">
      <c r="A3" s="47" t="s">
        <v>34</v>
      </c>
      <c r="B3">
        <f>B1/TAN(40/360*2*3.1415)*6080</f>
        <v>8695.397800140085</v>
      </c>
      <c r="C3" s="47"/>
      <c r="D3" s="48"/>
      <c r="E3" s="48"/>
      <c r="F3" s="49"/>
    </row>
    <row r="4" spans="1:6" ht="12.75">
      <c r="A4" s="47"/>
      <c r="B4" s="47"/>
      <c r="C4" s="47"/>
      <c r="D4" s="48"/>
      <c r="E4" s="48"/>
      <c r="F4" s="49"/>
    </row>
    <row r="5" spans="1:6" ht="12.75">
      <c r="A5" s="47" t="s">
        <v>35</v>
      </c>
      <c r="B5" s="47"/>
      <c r="C5" s="47"/>
      <c r="D5" s="48"/>
      <c r="E5" s="48"/>
      <c r="F5" s="49"/>
    </row>
    <row r="6" spans="1:6" ht="12.75">
      <c r="A6" s="47" t="s">
        <v>36</v>
      </c>
      <c r="B6" s="47">
        <v>7660</v>
      </c>
      <c r="C6" s="47"/>
      <c r="D6" s="48"/>
      <c r="E6" s="48"/>
      <c r="F6" s="49"/>
    </row>
    <row r="7" spans="1:7" ht="12.75">
      <c r="A7" s="47" t="s">
        <v>33</v>
      </c>
      <c r="B7" s="47">
        <v>40</v>
      </c>
      <c r="C7" s="47"/>
      <c r="D7" s="48" t="s">
        <v>38</v>
      </c>
      <c r="E7" s="48" t="s">
        <v>39</v>
      </c>
      <c r="F7" s="49" t="s">
        <v>41</v>
      </c>
      <c r="G7" t="s">
        <v>40</v>
      </c>
    </row>
    <row r="8" spans="1:7" ht="12.75">
      <c r="A8" s="47" t="s">
        <v>37</v>
      </c>
      <c r="B8">
        <f>TAN(B7/360*2*3.1415)*B6/6080</f>
        <v>1.0571109236488196</v>
      </c>
      <c r="C8" s="47"/>
      <c r="D8" s="48">
        <v>1.8</v>
      </c>
      <c r="E8" s="48">
        <v>0.58</v>
      </c>
      <c r="F8" s="49">
        <f>D8-E8</f>
        <v>1.2200000000000002</v>
      </c>
      <c r="G8">
        <f>F8/60*111</f>
        <v>2.257</v>
      </c>
    </row>
    <row r="9" spans="1:6" ht="12.75">
      <c r="A9" s="47"/>
      <c r="B9" s="47"/>
      <c r="C9" s="47"/>
      <c r="D9" s="48"/>
      <c r="E9" s="48"/>
      <c r="F9" s="49"/>
    </row>
    <row r="10" spans="1:6" ht="12.75">
      <c r="A10" s="47"/>
      <c r="B10" s="48"/>
      <c r="C10" s="48"/>
      <c r="D10" s="48"/>
      <c r="E10" s="48"/>
      <c r="F10" s="48"/>
    </row>
    <row r="11" spans="1:2" ht="12.75">
      <c r="A11" s="47"/>
      <c r="B11" s="47"/>
    </row>
    <row r="12" ht="12.75">
      <c r="A12" s="47"/>
    </row>
    <row r="13" ht="12.75">
      <c r="A13" s="47"/>
    </row>
    <row r="22" ht="12.75">
      <c r="I22">
        <f>1.2/TAN(40/360*2*3.1415)*5280</f>
        <v>7551.266510647969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6" sqref="F6"/>
    </sheetView>
  </sheetViews>
  <sheetFormatPr defaultColWidth="9.140625" defaultRowHeight="12.75"/>
  <cols>
    <col min="2" max="2" width="10.57421875" style="0" customWidth="1"/>
    <col min="6" max="6" width="12.28125" style="82" bestFit="1" customWidth="1"/>
    <col min="7" max="8" width="8.8515625" style="82" customWidth="1"/>
  </cols>
  <sheetData>
    <row r="1" spans="5:9" ht="12.75">
      <c r="E1" t="s">
        <v>73</v>
      </c>
      <c r="F1" s="82" t="s">
        <v>72</v>
      </c>
      <c r="G1" s="82" t="s">
        <v>74</v>
      </c>
      <c r="H1" s="82" t="s">
        <v>75</v>
      </c>
      <c r="I1" s="82" t="s">
        <v>82</v>
      </c>
    </row>
    <row r="3" spans="1:2" ht="12.75">
      <c r="A3" s="80">
        <v>40327</v>
      </c>
      <c r="B3" t="s">
        <v>76</v>
      </c>
    </row>
    <row r="4" spans="1:9" ht="12.75">
      <c r="A4" s="80">
        <v>40328</v>
      </c>
      <c r="B4" t="s">
        <v>71</v>
      </c>
      <c r="C4" s="81">
        <v>0.5833333333333334</v>
      </c>
      <c r="D4" s="81">
        <v>0.875</v>
      </c>
      <c r="E4" s="81">
        <f aca="true" t="shared" si="0" ref="E4:E10">D4-C4</f>
        <v>0.29166666666666663</v>
      </c>
      <c r="F4" s="82">
        <v>3</v>
      </c>
      <c r="G4" s="82">
        <v>0</v>
      </c>
      <c r="H4" s="82">
        <f aca="true" t="shared" si="1" ref="H4:H9">F4*1.5+G4*2</f>
        <v>4.5</v>
      </c>
      <c r="I4" s="82">
        <f>H4</f>
        <v>4.5</v>
      </c>
    </row>
    <row r="5" spans="1:9" ht="12.75">
      <c r="A5" s="80">
        <v>40329</v>
      </c>
      <c r="B5" t="s">
        <v>81</v>
      </c>
      <c r="C5" s="81">
        <v>0.3125</v>
      </c>
      <c r="D5" s="81">
        <v>0.6875</v>
      </c>
      <c r="E5" s="81">
        <f t="shared" si="0"/>
        <v>0.375</v>
      </c>
      <c r="F5" s="82">
        <v>1.5</v>
      </c>
      <c r="G5" s="82">
        <v>0</v>
      </c>
      <c r="H5" s="82">
        <f t="shared" si="1"/>
        <v>2.25</v>
      </c>
      <c r="I5" s="82">
        <f aca="true" t="shared" si="2" ref="I5:I10">H5+I4</f>
        <v>6.75</v>
      </c>
    </row>
    <row r="6" spans="1:9" ht="12.75">
      <c r="A6" s="80">
        <v>40330</v>
      </c>
      <c r="B6" t="s">
        <v>77</v>
      </c>
      <c r="C6" s="81">
        <v>0.3125</v>
      </c>
      <c r="D6" s="81">
        <v>0.75</v>
      </c>
      <c r="E6" s="81">
        <f t="shared" si="0"/>
        <v>0.4375</v>
      </c>
      <c r="F6" s="82">
        <v>3</v>
      </c>
      <c r="G6" s="82">
        <v>0</v>
      </c>
      <c r="H6" s="82">
        <f t="shared" si="1"/>
        <v>4.5</v>
      </c>
      <c r="I6" s="82">
        <f t="shared" si="2"/>
        <v>11.25</v>
      </c>
    </row>
    <row r="7" spans="1:9" ht="12.75">
      <c r="A7" s="80">
        <v>40331</v>
      </c>
      <c r="B7" t="s">
        <v>78</v>
      </c>
      <c r="C7" s="81">
        <v>0.125</v>
      </c>
      <c r="D7" s="81">
        <v>0.6875</v>
      </c>
      <c r="E7" s="81">
        <f t="shared" si="0"/>
        <v>0.5625</v>
      </c>
      <c r="F7" s="82">
        <v>6</v>
      </c>
      <c r="G7" s="82">
        <v>0</v>
      </c>
      <c r="H7" s="82">
        <f>F7*1.5+G7*2</f>
        <v>9</v>
      </c>
      <c r="I7" s="82">
        <f t="shared" si="2"/>
        <v>20.25</v>
      </c>
    </row>
    <row r="8" spans="1:9" ht="12.75">
      <c r="A8" s="80">
        <v>40332</v>
      </c>
      <c r="B8" t="s">
        <v>79</v>
      </c>
      <c r="C8" s="81">
        <v>0.125</v>
      </c>
      <c r="D8" s="81">
        <v>0.6875</v>
      </c>
      <c r="E8" s="81">
        <f t="shared" si="0"/>
        <v>0.5625</v>
      </c>
      <c r="F8" s="82">
        <v>6</v>
      </c>
      <c r="G8" s="82">
        <v>0</v>
      </c>
      <c r="H8" s="82">
        <f t="shared" si="1"/>
        <v>9</v>
      </c>
      <c r="I8" s="82">
        <f t="shared" si="2"/>
        <v>29.25</v>
      </c>
    </row>
    <row r="9" spans="1:9" ht="12.75">
      <c r="A9" s="80">
        <v>40333</v>
      </c>
      <c r="B9" t="s">
        <v>80</v>
      </c>
      <c r="C9" s="81">
        <v>0.3333333333333333</v>
      </c>
      <c r="D9" s="81">
        <v>0.8333333333333334</v>
      </c>
      <c r="E9" s="81">
        <f t="shared" si="0"/>
        <v>0.5</v>
      </c>
      <c r="F9" s="82">
        <f>12-7.5</f>
        <v>4.5</v>
      </c>
      <c r="G9" s="82">
        <v>0</v>
      </c>
      <c r="H9" s="82">
        <f t="shared" si="1"/>
        <v>6.75</v>
      </c>
      <c r="I9" s="82">
        <f t="shared" si="2"/>
        <v>36</v>
      </c>
    </row>
    <row r="10" spans="1:9" ht="12.75">
      <c r="A10" s="80">
        <v>40334</v>
      </c>
      <c r="B10" t="s">
        <v>76</v>
      </c>
      <c r="C10" s="81">
        <v>0.125</v>
      </c>
      <c r="D10" s="81">
        <v>0.6458333333333334</v>
      </c>
      <c r="E10" s="81">
        <f t="shared" si="0"/>
        <v>0.5208333333333334</v>
      </c>
      <c r="F10" s="82">
        <v>8</v>
      </c>
      <c r="G10" s="82">
        <v>4.5</v>
      </c>
      <c r="H10" s="82">
        <f>F10*1.5+G10*2</f>
        <v>21</v>
      </c>
      <c r="I10" s="82">
        <f t="shared" si="2"/>
        <v>57</v>
      </c>
    </row>
    <row r="11" spans="1:5" ht="12.75">
      <c r="A11" s="80">
        <v>40335</v>
      </c>
      <c r="B11" t="s">
        <v>71</v>
      </c>
      <c r="C11" s="81">
        <v>0.125</v>
      </c>
      <c r="E11" s="8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14" sqref="G14"/>
    </sheetView>
  </sheetViews>
  <sheetFormatPr defaultColWidth="9.140625" defaultRowHeight="12.75"/>
  <cols>
    <col min="1" max="1" width="19.7109375" style="0" customWidth="1"/>
    <col min="2" max="2" width="13.140625" style="0" customWidth="1"/>
    <col min="3" max="3" width="15.421875" style="0" customWidth="1"/>
    <col min="4" max="4" width="16.421875" style="0" customWidth="1"/>
    <col min="5" max="6" width="15.8515625" style="0" customWidth="1"/>
  </cols>
  <sheetData>
    <row r="1" spans="1:6" ht="13.5" thickBot="1">
      <c r="A1" s="84" t="s">
        <v>42</v>
      </c>
      <c r="B1" s="86" t="s">
        <v>43</v>
      </c>
      <c r="C1" s="88" t="s">
        <v>44</v>
      </c>
      <c r="D1" s="90" t="s">
        <v>45</v>
      </c>
      <c r="E1" s="91"/>
      <c r="F1" s="92"/>
    </row>
    <row r="2" spans="1:6" ht="39" thickBot="1">
      <c r="A2" s="85"/>
      <c r="B2" s="87"/>
      <c r="C2" s="89"/>
      <c r="D2" s="60" t="s">
        <v>46</v>
      </c>
      <c r="E2" s="61" t="s">
        <v>47</v>
      </c>
      <c r="F2" s="62" t="s">
        <v>48</v>
      </c>
    </row>
    <row r="3" spans="1:6" ht="12.75">
      <c r="A3" s="63">
        <v>0.1</v>
      </c>
      <c r="B3" s="64">
        <v>640</v>
      </c>
      <c r="C3" s="65">
        <v>195.1</v>
      </c>
      <c r="D3" s="66" t="s">
        <v>49</v>
      </c>
      <c r="E3" s="67">
        <v>91</v>
      </c>
      <c r="F3" s="68">
        <v>185</v>
      </c>
    </row>
    <row r="4" spans="1:6" ht="12.75">
      <c r="A4" s="63">
        <v>0.2</v>
      </c>
      <c r="B4" s="64">
        <v>1280</v>
      </c>
      <c r="C4" s="65">
        <v>390.2</v>
      </c>
      <c r="D4" s="63" t="s">
        <v>50</v>
      </c>
      <c r="E4" s="64">
        <v>182</v>
      </c>
      <c r="F4" s="69">
        <v>369.5</v>
      </c>
    </row>
    <row r="5" spans="1:6" ht="12.75">
      <c r="A5" s="63">
        <v>0.3</v>
      </c>
      <c r="B5" s="64">
        <v>1920</v>
      </c>
      <c r="C5" s="65">
        <v>585.3</v>
      </c>
      <c r="D5" s="63" t="s">
        <v>51</v>
      </c>
      <c r="E5" s="64">
        <v>273</v>
      </c>
      <c r="F5" s="69">
        <v>554.5</v>
      </c>
    </row>
    <row r="6" spans="1:6" ht="12.75">
      <c r="A6" s="63">
        <v>0.4</v>
      </c>
      <c r="B6" s="64">
        <v>2560</v>
      </c>
      <c r="C6" s="65">
        <v>780.4</v>
      </c>
      <c r="D6" s="63" t="s">
        <v>52</v>
      </c>
      <c r="E6" s="64">
        <v>364</v>
      </c>
      <c r="F6" s="69">
        <v>739.5</v>
      </c>
    </row>
    <row r="7" spans="1:6" ht="12.75">
      <c r="A7" s="63">
        <v>0.5</v>
      </c>
      <c r="B7" s="64">
        <v>3200</v>
      </c>
      <c r="C7" s="65">
        <v>975.5</v>
      </c>
      <c r="D7" s="63" t="s">
        <v>53</v>
      </c>
      <c r="E7" s="64">
        <v>455</v>
      </c>
      <c r="F7" s="69">
        <v>924</v>
      </c>
    </row>
    <row r="8" spans="1:6" ht="12.75">
      <c r="A8" s="63">
        <v>0.6</v>
      </c>
      <c r="B8" s="64">
        <v>3840</v>
      </c>
      <c r="C8" s="65">
        <v>1170.6</v>
      </c>
      <c r="D8" s="63" t="s">
        <v>54</v>
      </c>
      <c r="E8" s="64">
        <v>546</v>
      </c>
      <c r="F8" s="69">
        <v>1109</v>
      </c>
    </row>
    <row r="9" spans="1:6" ht="12.75">
      <c r="A9" s="63">
        <v>0.7</v>
      </c>
      <c r="B9" s="64">
        <v>4480</v>
      </c>
      <c r="C9" s="65">
        <v>1365.7</v>
      </c>
      <c r="D9" s="63" t="s">
        <v>55</v>
      </c>
      <c r="E9" s="64">
        <v>637</v>
      </c>
      <c r="F9" s="69">
        <v>1294</v>
      </c>
    </row>
    <row r="10" spans="1:6" ht="12.75">
      <c r="A10" s="63">
        <v>0.8</v>
      </c>
      <c r="B10" s="64">
        <v>5120</v>
      </c>
      <c r="C10" s="65">
        <v>1560.8</v>
      </c>
      <c r="D10" s="63" t="s">
        <v>56</v>
      </c>
      <c r="E10" s="64">
        <v>728</v>
      </c>
      <c r="F10" s="69">
        <v>1478.5</v>
      </c>
    </row>
    <row r="11" spans="1:6" ht="12.75">
      <c r="A11" s="63">
        <v>0.9</v>
      </c>
      <c r="B11" s="64">
        <v>5760</v>
      </c>
      <c r="C11" s="65">
        <v>1755.9</v>
      </c>
      <c r="D11" s="63" t="s">
        <v>57</v>
      </c>
      <c r="E11" s="64">
        <v>819</v>
      </c>
      <c r="F11" s="69">
        <v>1663.5</v>
      </c>
    </row>
    <row r="12" spans="1:6" ht="12.75">
      <c r="A12" s="63">
        <v>1</v>
      </c>
      <c r="B12" s="64">
        <v>6400</v>
      </c>
      <c r="C12" s="65">
        <v>1951</v>
      </c>
      <c r="D12" s="63" t="s">
        <v>58</v>
      </c>
      <c r="E12" s="64">
        <v>910</v>
      </c>
      <c r="F12" s="69">
        <v>1848.5</v>
      </c>
    </row>
    <row r="13" spans="1:6" ht="12.75">
      <c r="A13" s="63">
        <v>1.1</v>
      </c>
      <c r="B13" s="64">
        <v>7040</v>
      </c>
      <c r="C13" s="65">
        <v>2146.1</v>
      </c>
      <c r="D13" s="63" t="s">
        <v>59</v>
      </c>
      <c r="E13" s="64">
        <v>1001</v>
      </c>
      <c r="F13" s="69">
        <v>2033</v>
      </c>
    </row>
    <row r="14" spans="1:6" s="74" customFormat="1" ht="12.75">
      <c r="A14" s="70">
        <v>1.2</v>
      </c>
      <c r="B14" s="71">
        <v>7680</v>
      </c>
      <c r="C14" s="72">
        <v>2341.2</v>
      </c>
      <c r="D14" s="70" t="s">
        <v>60</v>
      </c>
      <c r="E14" s="71">
        <v>1092</v>
      </c>
      <c r="F14" s="73">
        <v>2218</v>
      </c>
    </row>
    <row r="15" spans="1:6" ht="12.75">
      <c r="A15" s="63">
        <v>1.3</v>
      </c>
      <c r="B15" s="64">
        <v>8320</v>
      </c>
      <c r="C15" s="65">
        <v>2536.3</v>
      </c>
      <c r="D15" s="63" t="s">
        <v>61</v>
      </c>
      <c r="E15" s="64">
        <v>1183</v>
      </c>
      <c r="F15" s="69">
        <v>2403</v>
      </c>
    </row>
    <row r="16" spans="1:6" ht="12.75">
      <c r="A16" s="63">
        <v>1.4</v>
      </c>
      <c r="B16" s="64">
        <v>8960</v>
      </c>
      <c r="C16" s="65">
        <v>2731.4</v>
      </c>
      <c r="D16" s="63" t="s">
        <v>62</v>
      </c>
      <c r="E16" s="64">
        <v>1274</v>
      </c>
      <c r="F16" s="69">
        <v>2587.5</v>
      </c>
    </row>
    <row r="17" spans="1:6" ht="12.75">
      <c r="A17" s="70">
        <v>1.5</v>
      </c>
      <c r="B17" s="71">
        <v>9600</v>
      </c>
      <c r="C17" s="72">
        <v>2926.5</v>
      </c>
      <c r="D17" s="70" t="s">
        <v>63</v>
      </c>
      <c r="E17" s="71">
        <v>1365</v>
      </c>
      <c r="F17" s="73">
        <v>2772.5</v>
      </c>
    </row>
    <row r="18" spans="1:6" ht="12.75">
      <c r="A18" s="63">
        <v>1.6</v>
      </c>
      <c r="B18" s="64">
        <v>10240</v>
      </c>
      <c r="C18" s="65">
        <v>3121.6</v>
      </c>
      <c r="D18" s="63" t="s">
        <v>64</v>
      </c>
      <c r="E18" s="64">
        <v>1456</v>
      </c>
      <c r="F18" s="69">
        <v>2957</v>
      </c>
    </row>
    <row r="19" spans="1:6" ht="12.75">
      <c r="A19" s="63">
        <v>1.7</v>
      </c>
      <c r="B19" s="64">
        <v>10880</v>
      </c>
      <c r="C19" s="65">
        <v>3316.7</v>
      </c>
      <c r="D19" s="63" t="s">
        <v>65</v>
      </c>
      <c r="E19" s="64">
        <v>1547</v>
      </c>
      <c r="F19" s="69">
        <v>3142</v>
      </c>
    </row>
    <row r="20" spans="1:6" ht="12.75">
      <c r="A20" s="63">
        <v>1.8</v>
      </c>
      <c r="B20" s="64">
        <v>11520</v>
      </c>
      <c r="C20" s="65">
        <v>3511.8</v>
      </c>
      <c r="D20" s="63" t="s">
        <v>66</v>
      </c>
      <c r="E20" s="64">
        <v>1638</v>
      </c>
      <c r="F20" s="69">
        <v>3327</v>
      </c>
    </row>
    <row r="21" spans="1:6" ht="12.75">
      <c r="A21" s="63">
        <v>1.9</v>
      </c>
      <c r="B21" s="64">
        <v>12160</v>
      </c>
      <c r="C21" s="65">
        <v>3706.9</v>
      </c>
      <c r="D21" s="63" t="s">
        <v>67</v>
      </c>
      <c r="E21" s="64">
        <v>1729</v>
      </c>
      <c r="F21" s="69">
        <v>3511.5</v>
      </c>
    </row>
    <row r="22" spans="1:6" ht="12.75">
      <c r="A22" s="63">
        <v>2</v>
      </c>
      <c r="B22" s="64">
        <v>12800</v>
      </c>
      <c r="C22" s="65">
        <v>3902</v>
      </c>
      <c r="D22" s="63" t="s">
        <v>68</v>
      </c>
      <c r="E22" s="64">
        <v>1820</v>
      </c>
      <c r="F22" s="69">
        <v>3696.5</v>
      </c>
    </row>
    <row r="23" spans="1:6" ht="13.5" thickBot="1">
      <c r="A23" s="75">
        <v>2.1</v>
      </c>
      <c r="B23" s="76">
        <v>13440</v>
      </c>
      <c r="C23" s="77">
        <v>4097.1</v>
      </c>
      <c r="D23" s="75" t="s">
        <v>69</v>
      </c>
      <c r="E23" s="76">
        <v>1911</v>
      </c>
      <c r="F23" s="78">
        <v>3881.5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- 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Strapp</dc:creator>
  <cp:keywords/>
  <dc:description/>
  <cp:lastModifiedBy>Peter Toose</cp:lastModifiedBy>
  <cp:lastPrinted>2010-06-01T02:00:36Z</cp:lastPrinted>
  <dcterms:created xsi:type="dcterms:W3CDTF">1999-11-25T12:32:44Z</dcterms:created>
  <dcterms:modified xsi:type="dcterms:W3CDTF">2010-06-16T16:04:48Z</dcterms:modified>
  <cp:category/>
  <cp:version/>
  <cp:contentType/>
  <cp:contentStatus/>
</cp:coreProperties>
</file>